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ct991305\Documents\Canada East\Gully\"/>
    </mc:Choice>
  </mc:AlternateContent>
  <xr:revisionPtr revIDLastSave="0" documentId="8_{F9DB513A-F3A6-43C2-974E-5267C493751F}" xr6:coauthVersionLast="47" xr6:coauthVersionMax="47" xr10:uidLastSave="{00000000-0000-0000-0000-000000000000}"/>
  <bookViews>
    <workbookView xWindow="-96" yWindow="-96" windowWidth="23232" windowHeight="12552" activeTab="1" xr2:uid="{00000000-000D-0000-FFFF-FFFF00000000}"/>
  </bookViews>
  <sheets>
    <sheet name="Data Dictionary" sheetId="1" r:id="rId1"/>
    <sheet name="Deployment" sheetId="2" r:id="rId2"/>
  </sheets>
  <definedNames>
    <definedName name="Excel_BuiltIn_Print_Are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2" l="1"/>
  <c r="E26" i="2"/>
  <c r="D26" i="2"/>
  <c r="G23" i="2"/>
  <c r="E23" i="2"/>
  <c r="D23" i="2"/>
  <c r="G20" i="2"/>
  <c r="E20" i="2"/>
  <c r="D20" i="2"/>
  <c r="G28" i="2"/>
  <c r="E28" i="2"/>
  <c r="D28" i="2"/>
  <c r="G27" i="2"/>
  <c r="E27" i="2"/>
  <c r="D27" i="2"/>
  <c r="G25" i="2"/>
  <c r="E25" i="2"/>
  <c r="D25" i="2"/>
  <c r="G24" i="2"/>
  <c r="E24" i="2"/>
  <c r="D24" i="2"/>
  <c r="G22" i="2"/>
  <c r="E22" i="2"/>
  <c r="D22" i="2"/>
  <c r="G21" i="2"/>
  <c r="E21" i="2"/>
  <c r="D21" i="2"/>
  <c r="G19" i="2"/>
  <c r="G18" i="2"/>
  <c r="G17" i="2"/>
  <c r="G16" i="2"/>
  <c r="G15" i="2"/>
  <c r="G14" i="2"/>
  <c r="G13" i="2"/>
  <c r="G12" i="2"/>
  <c r="G11" i="2"/>
  <c r="G10" i="2"/>
  <c r="G9" i="2"/>
  <c r="G8" i="2"/>
  <c r="G7" i="2"/>
  <c r="G6" i="2"/>
  <c r="G5" i="2"/>
  <c r="H19" i="2"/>
  <c r="H18" i="2"/>
  <c r="H17" i="2"/>
  <c r="H16" i="2"/>
  <c r="H15" i="2"/>
  <c r="H14" i="2"/>
  <c r="H13" i="2"/>
  <c r="H12" i="2"/>
  <c r="H11" i="2"/>
  <c r="H10" i="2"/>
  <c r="H9" i="2"/>
  <c r="H8" i="2"/>
  <c r="H7" i="2"/>
  <c r="H6" i="2"/>
  <c r="H5" i="2"/>
  <c r="E19" i="2"/>
  <c r="E18" i="2"/>
  <c r="E17" i="2"/>
  <c r="E16" i="2"/>
  <c r="E15" i="2"/>
  <c r="E14" i="2"/>
  <c r="E13" i="2"/>
  <c r="E12" i="2"/>
  <c r="E11" i="2"/>
  <c r="E10" i="2"/>
  <c r="E9" i="2"/>
  <c r="E8" i="2"/>
  <c r="E7" i="2"/>
  <c r="D19" i="2"/>
  <c r="D18" i="2"/>
  <c r="D17" i="2"/>
  <c r="D16" i="2"/>
  <c r="D15" i="2"/>
  <c r="D14" i="2"/>
  <c r="D13" i="2"/>
  <c r="D12" i="2"/>
  <c r="D11" i="2"/>
  <c r="D10" i="2"/>
  <c r="D9" i="2"/>
  <c r="D8" i="2"/>
  <c r="D7" i="2"/>
  <c r="D6" i="2"/>
  <c r="D5" i="2"/>
  <c r="E6" i="2"/>
  <c r="E5" i="2"/>
</calcChain>
</file>

<file path=xl/sharedStrings.xml><?xml version="1.0" encoding="utf-8"?>
<sst xmlns="http://schemas.openxmlformats.org/spreadsheetml/2006/main" count="470" uniqueCount="205">
  <si>
    <t>This data dictionary is to assist you in filling out/interpreting the fields of the otn_metadata_deployment_shortform.xls Excel file. It need not be submitted with your data.</t>
  </si>
  <si>
    <t>Deployment</t>
  </si>
  <si>
    <t>Field Name</t>
  </si>
  <si>
    <t>Units/format example</t>
  </si>
  <si>
    <t>Definition</t>
  </si>
  <si>
    <t>OTN_ARRAY</t>
  </si>
  <si>
    <t>STATION_NO</t>
  </si>
  <si>
    <t>as in: 001; format: integer  or name you gave station.</t>
  </si>
  <si>
    <t>Sequential position of the mooring assembly on the array, generally from inshore to offshore or from North to South. If your array consists of more than one subarray, use an acronym to qualify the station name. For example, for two subarrays located in East Bay and West Bay, use EB001 and WB001.</t>
  </si>
  <si>
    <t>DEPLOY_DATE_TIME</t>
  </si>
  <si>
    <t>as in: 2009-02-26T14:05:00; format: yyyy-mm-ddThh:mm:ss</t>
  </si>
  <si>
    <t>Date and time that the equipment was deployed, in 24-hour UTC. Corresponds to the time of the captured waypoint.</t>
  </si>
  <si>
    <t>DEPLOY_LAT</t>
  </si>
  <si>
    <t>as in: 44.47815; format: dd.ddddd; places: to 5 decimals</t>
  </si>
  <si>
    <r>
      <t xml:space="preserve">Latitude of the actual deployment location, in decimal degrees. </t>
    </r>
    <r>
      <rPr>
        <i/>
        <sz val="10"/>
        <rFont val="Arial"/>
        <family val="2"/>
      </rPr>
      <t>Note: in the southern hemisphere all latitudes must be negative.</t>
    </r>
  </si>
  <si>
    <t>DEPLOY_LONG</t>
  </si>
  <si>
    <t>as in: -063.53337; format: ddd.ddddd; places: to 5 decimals</t>
  </si>
  <si>
    <r>
      <t xml:space="preserve">Longitude of the actual deployment location, in decimal degrees. </t>
    </r>
    <r>
      <rPr>
        <i/>
        <sz val="10"/>
        <rFont val="Arial"/>
        <family val="2"/>
      </rPr>
      <t>Note: in the western hemisphere all longitudes must be negative.</t>
    </r>
  </si>
  <si>
    <t>BOTTOM_DEPTH</t>
  </si>
  <si>
    <t>as in: 75; format: integer</t>
  </si>
  <si>
    <t>Depth at deployment location as recorded by the vessel's depth sounder, in meters.</t>
  </si>
  <si>
    <t>RISER_LENGTH</t>
  </si>
  <si>
    <t>as in: 50; format: integer</t>
  </si>
  <si>
    <t>Length from the anchor to the topmost float or structure of the mooring assembly, in meters.</t>
  </si>
  <si>
    <t>INSTRUMENT_DEPTH</t>
  </si>
  <si>
    <t>as in: 20; format: integer</t>
  </si>
  <si>
    <t>Depth of the instrument, in meters.</t>
  </si>
  <si>
    <t>INS_MODEL_NUMBER</t>
  </si>
  <si>
    <t>as in: VR2W (for receiver), as in: Microcat SBE 37-SM V2.6 (for Sea-Bird Electronics Microcat CTD), as in ADCP-RDI (for RDI Instruments ADCP), as in BPOD-Satlantic-yyyy-mm-dd (for Satlantic benthic pod); format: free text, not otherwise specified</t>
  </si>
  <si>
    <t>INS_SERIAL_NUMBER</t>
  </si>
  <si>
    <t>as in: 104514; format: free text, not otherwise specified</t>
  </si>
  <si>
    <t>Serial number of the instrument as provided by the manufacturer. For benthic pod, the serial numbers of the instruments associated with the pod are provided in a separate configuration file according to date because these may change with time.</t>
  </si>
  <si>
    <t>TRANSMITTER</t>
  </si>
  <si>
    <t>as in: A69-1303-12345; format: free text, not otherwise specified</t>
  </si>
  <si>
    <t>TRANSMIT_MODEL</t>
  </si>
  <si>
    <t>as in: V9, V13, V16; format: free text, not otherwise specified</t>
  </si>
  <si>
    <t>Model number of the tag as provided by the manufacturer. If the instrument is a transceiver, this value can remain blank and the INS_MODEL_NUMBER field will be used.</t>
  </si>
  <si>
    <t>AR_MODEL_NUMBER</t>
  </si>
  <si>
    <t>as in: 867; format: free text, not otherwise specified</t>
  </si>
  <si>
    <t>Model number of the acoustic release as provided by the manufacturer.</t>
  </si>
  <si>
    <t>AR_SERIAL_NUMBER</t>
  </si>
  <si>
    <t>as in: 48635; format: free text, not otherwise specified</t>
  </si>
  <si>
    <t>Serial number of the acoustic release as provided by the manufacturer.</t>
  </si>
  <si>
    <t>DEPLOYED_BY</t>
  </si>
  <si>
    <t>as in: Bates D, Barthelotte J; format: Last name first initial</t>
  </si>
  <si>
    <t>Names of the lead technicians responsible for the deployment.</t>
  </si>
  <si>
    <t>RECOVERED</t>
  </si>
  <si>
    <t>as in: y; format: y, n, l, f, moved, or failed</t>
  </si>
  <si>
    <t>RECOVER_DATE_TIME</t>
  </si>
  <si>
    <t xml:space="preserve">Date and time that the equipment was recovered, in 24-hour UTC. Please provide date and time for both successful recoveries and unsuccessful recovery attempts that occur on different days.
</t>
  </si>
  <si>
    <t>RECOVER_LAT</t>
  </si>
  <si>
    <r>
      <t xml:space="preserve">Latitude where the equipment was recovered, in decimal degrees. Unless it is found a substantial distance from its expected location, this can be left blank. For failed recovery attempts, use this field to record the central latitude of the recovery search or the last known latitude of the equipment. </t>
    </r>
    <r>
      <rPr>
        <i/>
        <sz val="10"/>
        <rFont val="Arial"/>
        <family val="2"/>
      </rPr>
      <t xml:space="preserve">Note: in the southern hemisphere all latitudes must be negative.
</t>
    </r>
    <r>
      <rPr>
        <sz val="10"/>
        <rFont val="Arial"/>
        <family val="2"/>
      </rPr>
      <t/>
    </r>
  </si>
  <si>
    <t>RECOVER_LONG</t>
  </si>
  <si>
    <r>
      <t xml:space="preserve">Longitude where the equipment was recovered, in decimal degrees. Unless it is found a substantial distance from its expected location, this can be left blank. For failed recovery attempts, use this field to record the central longitude of the recovery search or the last known longitude of the equipment. </t>
    </r>
    <r>
      <rPr>
        <i/>
        <sz val="10"/>
        <rFont val="Arial"/>
        <family val="2"/>
      </rPr>
      <t>Note: in the western hemisphere all longitudes must be negative.</t>
    </r>
  </si>
  <si>
    <t>DATA_DOWNLOADED</t>
  </si>
  <si>
    <t>as in: y; format: y or n.</t>
  </si>
  <si>
    <t>Were data downloaded? Yes or no. If no, please add comment.</t>
  </si>
  <si>
    <t>DOWNLOAD_DATE_TIME</t>
  </si>
  <si>
    <t>Date and time that data were downloaded, in 24-hour UTC. If a file is saved to disk, this could correspond to the time in the file or filename.</t>
  </si>
  <si>
    <t>FILENAME</t>
  </si>
  <si>
    <t>Filename of the logfile downloaded from the instrument. Please copy and paste filename to avoid making data entry mistakes.</t>
  </si>
  <si>
    <t>DEPLOY_DATE_TIME   (yyyy-mm-ddThh:mm:ss)</t>
  </si>
  <si>
    <t>INS_MODEL_NO</t>
  </si>
  <si>
    <t>INS_SERIAL_NO</t>
  </si>
  <si>
    <t>AR_MODEL_NO</t>
  </si>
  <si>
    <t>AR_SERIAL_NO</t>
  </si>
  <si>
    <t>DEPLOYED_BY (Lead Technicians)</t>
  </si>
  <si>
    <t>RECOVERED (y/n/l)</t>
  </si>
  <si>
    <t>RECOVER_DATE_TIME (yyyy-mm-ddThh:mm:ss)</t>
  </si>
  <si>
    <t>RECOVER_LAT (dd.ddddd)</t>
  </si>
  <si>
    <t>RECOVER_LONG (ddd.ddddd)</t>
  </si>
  <si>
    <t>DATA_DOWNLOADED (y/n)</t>
  </si>
  <si>
    <t>DOWNLOAD_DATE_TIME (yyyy-mm-ddThh:mm:ss)</t>
  </si>
  <si>
    <t>COMMENTS</t>
  </si>
  <si>
    <t>as in: MAP-115; format: free text, not otherwise specified</t>
  </si>
  <si>
    <t>as in: HFX; format: 3-6 characters</t>
  </si>
  <si>
    <t>This field is mandatory and is a unique 3-6 character acronym assigned by OTN HQ (your project code). Leave blank for projects new to OTN or if you are uncertain of the acronym that has been assigned to your array.</t>
  </si>
  <si>
    <t xml:space="preserve">Model number of the instrument as provided by the manufacturer, if NOT acoustic then prefix with instrument type and manufacturer's name or acronym. For a benthic pod, append with date of current configuration. </t>
  </si>
  <si>
    <t>as in: VR2W_123456_20181012_1.vrl; format: free text, not otherwise specified</t>
  </si>
  <si>
    <t>Code space and ID of the transmitter co-deployed with the instrument (Sentinel Deployment). If the instrument is a transceiver, this value must be the pinger associated with the receiver. If this is a Sentinel Deployment, a separate record line should be used.</t>
  </si>
  <si>
    <t>CODE_SET</t>
  </si>
  <si>
    <t>Code set, MAP code etc. of the receiver during the recorded deployment period.  If the code set is not known, can enter unknown.</t>
  </si>
  <si>
    <t>DATA SHEET</t>
  </si>
  <si>
    <t>INSTRUMENT METADATA</t>
  </si>
  <si>
    <t>PLEASE SUBMIT THIS DATA SHEET TO YOUR PROJECT REPOSITORY</t>
  </si>
  <si>
    <r>
      <t>Purpose:</t>
    </r>
    <r>
      <rPr>
        <sz val="11"/>
        <rFont val="Calibri"/>
        <family val="2"/>
      </rPr>
      <t xml:space="preserve"> The otn_metadata_deployment_shortform.xls Excel spreadsheet is for the collection of deployment, recovery, and download metadata associated with data-collecting instruments including acoustic receivers, sentinel tags, ADCPs, benthic pods, CPODs, CTDs, etc. Deployment, download, and recovery information for each station is entered on a single line. Green-shaded fields are mandatory. When more than one instrument is deployed, downloaded, or recovered at the same station, enter each one on a separate line using the same OTN_ARRAY, STATION_NO. When sentinel tags are co-deployed with receivers, their information can be added to TRANSMITTER and TRANSMIT_MODEL columns, on the same line as the receiver deployment. If a sentinel tag is deployed alone then a new line for that station, with as much information as possible, is added.  When an instrument is deemed lost, "l" should be entered in the "recovered" field; it can subsequently be unlost, by changing this field to "f" and resubmitting the metadata sheet. Please submit all data electronically via email to the OTN Data Center at otndc@Dal.Ca, or upload to your secure Data Portal repository. Any and all instrument-generated files, including receiver log files, should be saved and forwarded along with the metadata, even if there are no detections.  Even though there may be no detections, the file still contains other important technical data.</t>
    </r>
  </si>
  <si>
    <t>Please fill out as many columns as possible. The GREEN SHADED columns are mandatory. See Data Dictionary sheet for a detailed description of each column.</t>
  </si>
  <si>
    <t>Was the equipment recovered successfully?  Enter "y" if it was successfully recovered, even if only for downloading and redeployment. Enter "moved" if the instrument was recovered at a substantial distance from its deployment location and complete RECOVER_LAT and RECOVER_LONG fields. Enter "n" if the instrument was downloaded remotely, without recovery. Enter "failed" if the recovery attempt was not successful. Enter "l" if the equipment is presumed lost after one or more unsuccessful recovery attempts. Enter "f" if a piece of equipment that was previously reported as lost is subsequently found.</t>
  </si>
  <si>
    <t>OR VIA EMAIL TO THE OTN DATA CENTRE: otndc@Dal.Ca</t>
  </si>
  <si>
    <t>250805</t>
  </si>
  <si>
    <t>250815</t>
  </si>
  <si>
    <t>250318</t>
  </si>
  <si>
    <t>250342</t>
  </si>
  <si>
    <t>250446</t>
  </si>
  <si>
    <t>250820</t>
  </si>
  <si>
    <t>250837</t>
  </si>
  <si>
    <t>250309</t>
  </si>
  <si>
    <t>250434</t>
  </si>
  <si>
    <t>250836</t>
  </si>
  <si>
    <t>250814</t>
  </si>
  <si>
    <t>250418</t>
  </si>
  <si>
    <t>250808</t>
  </si>
  <si>
    <t>J. Barthelotte, S. Heaslip, H. Moors-Murphy</t>
  </si>
  <si>
    <t>MODEM_ADDRESS</t>
  </si>
  <si>
    <t>53</t>
  </si>
  <si>
    <t>590369</t>
  </si>
  <si>
    <t>127</t>
  </si>
  <si>
    <t>41</t>
  </si>
  <si>
    <t>590391</t>
  </si>
  <si>
    <t>70</t>
  </si>
  <si>
    <t>590357</t>
  </si>
  <si>
    <t>69</t>
  </si>
  <si>
    <t>590381</t>
  </si>
  <si>
    <t>197</t>
  </si>
  <si>
    <t>590352</t>
  </si>
  <si>
    <t>143</t>
  </si>
  <si>
    <t>590384</t>
  </si>
  <si>
    <t>47</t>
  </si>
  <si>
    <t>590382</t>
  </si>
  <si>
    <t>250320</t>
  </si>
  <si>
    <t>208</t>
  </si>
  <si>
    <t>590383</t>
  </si>
  <si>
    <t>230</t>
  </si>
  <si>
    <t>590354</t>
  </si>
  <si>
    <t>94</t>
  </si>
  <si>
    <t>14</t>
  </si>
  <si>
    <t>590377</t>
  </si>
  <si>
    <t>57</t>
  </si>
  <si>
    <t>590378</t>
  </si>
  <si>
    <t>48</t>
  </si>
  <si>
    <t>590395</t>
  </si>
  <si>
    <t>38</t>
  </si>
  <si>
    <t>590368</t>
  </si>
  <si>
    <t>206</t>
  </si>
  <si>
    <t>590380</t>
  </si>
  <si>
    <t>250824</t>
  </si>
  <si>
    <t>GUL</t>
  </si>
  <si>
    <t>15</t>
  </si>
  <si>
    <t>13</t>
  </si>
  <si>
    <t>12</t>
  </si>
  <si>
    <t>11</t>
  </si>
  <si>
    <t>10</t>
  </si>
  <si>
    <t>09</t>
  </si>
  <si>
    <t>08</t>
  </si>
  <si>
    <t>07</t>
  </si>
  <si>
    <t>06</t>
  </si>
  <si>
    <t>05</t>
  </si>
  <si>
    <t>04</t>
  </si>
  <si>
    <t>03</t>
  </si>
  <si>
    <t>02</t>
  </si>
  <si>
    <t>01</t>
  </si>
  <si>
    <t>recorded as 259824 in elog</t>
  </si>
  <si>
    <t>recorded as 250820 in elog</t>
  </si>
  <si>
    <t>VR4</t>
  </si>
  <si>
    <t>Ascent</t>
  </si>
  <si>
    <t>RT_01</t>
  </si>
  <si>
    <t>1395853</t>
  </si>
  <si>
    <t>1460</t>
  </si>
  <si>
    <t>ON</t>
  </si>
  <si>
    <t>365 00:00:00</t>
  </si>
  <si>
    <t>L</t>
  </si>
  <si>
    <t>500</t>
  </si>
  <si>
    <t>700</t>
  </si>
  <si>
    <t>OFF</t>
  </si>
  <si>
    <t>0 00:00:00</t>
  </si>
  <si>
    <t>2</t>
  </si>
  <si>
    <t>2021-08-10</t>
  </si>
  <si>
    <t>Minilog 357714; AR serial number 590393, 590394, or 590379, not recored in elog</t>
  </si>
  <si>
    <t>H</t>
  </si>
  <si>
    <t>RT_02</t>
  </si>
  <si>
    <t>1395855</t>
  </si>
  <si>
    <t>Minilog 357147; AR serial number 590393, 590394, or 590379, not recored in elog</t>
  </si>
  <si>
    <t>RT_03</t>
  </si>
  <si>
    <t>1395854</t>
  </si>
  <si>
    <t>Minilog 356603; AR serial number 590393, 590394, or 590379, not recored in elog</t>
  </si>
  <si>
    <t>2021-08-28 18:20:00</t>
  </si>
  <si>
    <t>2021-08-28 18:01:24</t>
  </si>
  <si>
    <t>2021-08-28 17:19:30</t>
  </si>
  <si>
    <t>V16-6x</t>
  </si>
  <si>
    <t>NO_OF_IDS</t>
  </si>
  <si>
    <t>EST_TAG_LIFE (d)</t>
  </si>
  <si>
    <t>STEP_1_STATUS</t>
  </si>
  <si>
    <t>STEP_1_TIME (d hh:mm:ss)</t>
  </si>
  <si>
    <t>STEP_1_POWER</t>
  </si>
  <si>
    <t>STEP_1_MIN_DELAY (s)</t>
  </si>
  <si>
    <t>STEP_1_MAX_DELAY (s)</t>
  </si>
  <si>
    <t>STEP_2_STATUS</t>
  </si>
  <si>
    <t>STEP_2_TIME (d hh:mm:ss)</t>
  </si>
  <si>
    <t>STEP_2_POWER (L/H)</t>
  </si>
  <si>
    <t>STEP_3_STATUS</t>
  </si>
  <si>
    <t>STEP_3_TIME (d hh:mm:ss)</t>
  </si>
  <si>
    <t>STEP_3_POWER (L/H)</t>
  </si>
  <si>
    <t>STEP_4_STATUS</t>
  </si>
  <si>
    <t>STEP_4_TIME (d hh:mm:ss)</t>
  </si>
  <si>
    <t>STEP_4_POWER (L/H)</t>
  </si>
  <si>
    <t>LOOP_TO</t>
  </si>
  <si>
    <t>SHIP_DATE</t>
  </si>
  <si>
    <t>A69-1604-32632</t>
  </si>
  <si>
    <t>A69-1604-32633</t>
  </si>
  <si>
    <t>A69-1604-32636</t>
  </si>
  <si>
    <t>A69-1604-32637</t>
  </si>
  <si>
    <t>A69-1604-32634</t>
  </si>
  <si>
    <t>A69-1604-32635</t>
  </si>
  <si>
    <t>590362</t>
  </si>
  <si>
    <t>Minilog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</si>
</sst>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 h:mm;@"/>
    <numFmt numFmtId="165" formatCode="0.00000"/>
    <numFmt numFmtId="166" formatCode="0.0"/>
    <numFmt numFmtId="167" formatCode="yyyy/mm/dd\Thh:mm:ss"/>
    <numFmt numFmtId="168" formatCode="yyyy\-mm\-dd;@"/>
  </numFmts>
  <fonts count="22" x14ac:knownFonts="1">
    <font>
      <sz val="11"/>
      <color indexed="8"/>
      <name val="Calibri"/>
      <family val="2"/>
    </font>
    <font>
      <sz val="11"/>
      <color theme="1"/>
      <name val="Calibri"/>
      <family val="2"/>
      <scheme val="minor"/>
    </font>
    <font>
      <sz val="11"/>
      <color theme="1"/>
      <name val="Calibri"/>
      <family val="2"/>
      <scheme val="minor"/>
    </font>
    <font>
      <sz val="10"/>
      <name val="Arial"/>
      <family val="2"/>
    </font>
    <font>
      <sz val="10"/>
      <name val="Verdana"/>
      <family val="2"/>
    </font>
    <font>
      <b/>
      <sz val="11"/>
      <color indexed="8"/>
      <name val="Calibri"/>
      <family val="2"/>
    </font>
    <font>
      <b/>
      <sz val="11"/>
      <name val="Calibri"/>
      <family val="2"/>
    </font>
    <font>
      <sz val="11"/>
      <name val="Calibri"/>
      <family val="2"/>
    </font>
    <font>
      <b/>
      <sz val="10"/>
      <name val="Arial"/>
      <family val="2"/>
    </font>
    <font>
      <i/>
      <sz val="10"/>
      <name val="Arial"/>
      <family val="2"/>
    </font>
    <font>
      <b/>
      <sz val="8"/>
      <color indexed="8"/>
      <name val="Arial"/>
      <family val="2"/>
    </font>
    <font>
      <sz val="11"/>
      <color indexed="8"/>
      <name val="Calibri"/>
      <family val="2"/>
    </font>
    <font>
      <b/>
      <sz val="8"/>
      <name val="Arial"/>
      <family val="2"/>
    </font>
    <font>
      <b/>
      <sz val="11"/>
      <color theme="1"/>
      <name val="Calibri"/>
      <family val="2"/>
      <scheme val="minor"/>
    </font>
    <font>
      <sz val="10"/>
      <color rgb="FF000000"/>
      <name val="Arial"/>
      <family val="2"/>
    </font>
    <font>
      <b/>
      <sz val="8"/>
      <color theme="1"/>
      <name val="Arial"/>
      <family val="2"/>
    </font>
    <font>
      <b/>
      <sz val="14"/>
      <color theme="1"/>
      <name val="Calibri"/>
      <family val="2"/>
      <scheme val="minor"/>
    </font>
    <font>
      <b/>
      <sz val="12"/>
      <color theme="1"/>
      <name val="Calibri"/>
      <family val="2"/>
      <scheme val="minor"/>
    </font>
    <font>
      <b/>
      <sz val="11"/>
      <name val="Calibri"/>
      <family val="2"/>
      <scheme val="minor"/>
    </font>
    <font>
      <sz val="8"/>
      <name val="Calibri"/>
      <family val="2"/>
    </font>
    <font>
      <sz val="11"/>
      <color indexed="10"/>
      <name val="Calibri"/>
      <family val="2"/>
    </font>
    <font>
      <b/>
      <sz val="10"/>
      <color indexed="8"/>
      <name val="Calibri"/>
      <family val="2"/>
    </font>
  </fonts>
  <fills count="7">
    <fill>
      <patternFill patternType="none"/>
    </fill>
    <fill>
      <patternFill patternType="gray125"/>
    </fill>
    <fill>
      <patternFill patternType="solid">
        <fgColor indexed="22"/>
        <bgColor indexed="31"/>
      </patternFill>
    </fill>
    <fill>
      <patternFill patternType="solid">
        <fgColor rgb="FF00B05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s>
  <borders count="11">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23"/>
      </left>
      <right/>
      <top style="hair">
        <color indexed="23"/>
      </top>
      <bottom/>
      <diagonal/>
    </border>
  </borders>
  <cellStyleXfs count="15">
    <xf numFmtId="0" fontId="0"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11" fillId="0" borderId="0"/>
    <xf numFmtId="0" fontId="4" fillId="0" borderId="0"/>
    <xf numFmtId="0" fontId="4" fillId="0" borderId="0"/>
    <xf numFmtId="0" fontId="4" fillId="0" borderId="0"/>
    <xf numFmtId="0" fontId="4" fillId="0" borderId="0"/>
    <xf numFmtId="0" fontId="4" fillId="0" borderId="0"/>
    <xf numFmtId="0" fontId="2" fillId="0" borderId="0"/>
  </cellStyleXfs>
  <cellXfs count="78">
    <xf numFmtId="0" fontId="0" fillId="0" borderId="0" xfId="0"/>
    <xf numFmtId="0" fontId="3" fillId="0" borderId="0" xfId="4"/>
    <xf numFmtId="0" fontId="7" fillId="0" borderId="0" xfId="4" applyNumberFormat="1" applyFont="1" applyAlignment="1">
      <alignment vertical="top" wrapText="1"/>
    </xf>
    <xf numFmtId="0" fontId="7" fillId="0" borderId="0" xfId="4" applyFont="1" applyAlignment="1">
      <alignment vertical="top" wrapText="1"/>
    </xf>
    <xf numFmtId="0" fontId="8" fillId="2" borderId="1" xfId="4" applyFont="1" applyFill="1" applyBorder="1" applyAlignment="1">
      <alignment vertical="center"/>
    </xf>
    <xf numFmtId="0" fontId="3" fillId="2" borderId="2" xfId="4" applyFill="1" applyBorder="1"/>
    <xf numFmtId="0" fontId="3" fillId="2" borderId="3" xfId="4" applyFill="1" applyBorder="1"/>
    <xf numFmtId="0" fontId="8" fillId="0" borderId="4" xfId="4" applyFont="1" applyBorder="1"/>
    <xf numFmtId="0" fontId="3" fillId="0" borderId="5" xfId="4" applyFont="1" applyBorder="1" applyAlignment="1">
      <alignment horizontal="left" vertical="center" wrapText="1"/>
    </xf>
    <xf numFmtId="0" fontId="3" fillId="0" borderId="5" xfId="3" applyFont="1" applyBorder="1" applyAlignment="1">
      <alignment horizontal="left" vertical="center" wrapText="1"/>
    </xf>
    <xf numFmtId="0" fontId="3" fillId="0" borderId="5" xfId="4" applyFont="1" applyFill="1" applyBorder="1" applyAlignment="1">
      <alignment horizontal="left" vertical="center" wrapText="1"/>
    </xf>
    <xf numFmtId="0" fontId="3" fillId="0" borderId="5" xfId="4" applyFont="1" applyBorder="1" applyAlignment="1">
      <alignment vertical="center"/>
    </xf>
    <xf numFmtId="0" fontId="3" fillId="0" borderId="5" xfId="4" applyFont="1" applyBorder="1" applyAlignment="1">
      <alignment horizontal="left" vertical="center"/>
    </xf>
    <xf numFmtId="0" fontId="3" fillId="0" borderId="6" xfId="4" applyFont="1" applyBorder="1" applyAlignment="1">
      <alignment horizontal="left" vertical="center" wrapText="1"/>
    </xf>
    <xf numFmtId="0" fontId="3" fillId="0" borderId="6" xfId="4" applyBorder="1" applyAlignment="1">
      <alignment vertical="center" wrapText="1"/>
    </xf>
    <xf numFmtId="0" fontId="3" fillId="0" borderId="6" xfId="3" applyFont="1" applyBorder="1" applyAlignment="1">
      <alignment horizontal="left" vertical="center" wrapText="1"/>
    </xf>
    <xf numFmtId="0" fontId="3" fillId="0" borderId="6" xfId="4" applyFont="1" applyFill="1" applyBorder="1" applyAlignment="1">
      <alignment horizontal="left" vertical="center" wrapText="1"/>
    </xf>
    <xf numFmtId="0" fontId="3" fillId="0" borderId="7" xfId="4" applyFont="1" applyBorder="1" applyAlignment="1">
      <alignment horizontal="left" vertical="center" wrapText="1"/>
    </xf>
    <xf numFmtId="0" fontId="3" fillId="0" borderId="7" xfId="4" applyFont="1" applyFill="1" applyBorder="1" applyAlignment="1">
      <alignment horizontal="left" vertical="center" wrapText="1"/>
    </xf>
    <xf numFmtId="0" fontId="3" fillId="0" borderId="8" xfId="4" applyFont="1" applyBorder="1" applyAlignment="1">
      <alignment horizontal="left" vertical="center" wrapText="1"/>
    </xf>
    <xf numFmtId="0" fontId="3" fillId="0" borderId="9" xfId="4" applyFont="1" applyFill="1" applyBorder="1" applyAlignment="1">
      <alignment horizontal="left" vertical="center" wrapText="1"/>
    </xf>
    <xf numFmtId="0" fontId="3" fillId="3" borderId="7" xfId="4" applyFont="1" applyFill="1" applyBorder="1" applyAlignment="1">
      <alignment horizontal="left" vertical="center" wrapText="1"/>
    </xf>
    <xf numFmtId="0" fontId="14" fillId="3" borderId="5" xfId="4" applyFont="1" applyFill="1" applyBorder="1" applyAlignment="1">
      <alignment horizontal="left" vertical="center" wrapText="1"/>
    </xf>
    <xf numFmtId="0" fontId="3" fillId="3" borderId="8" xfId="4" applyFont="1" applyFill="1" applyBorder="1" applyAlignment="1">
      <alignment horizontal="left" vertical="center" wrapText="1"/>
    </xf>
    <xf numFmtId="0" fontId="3" fillId="3" borderId="6" xfId="4" applyFont="1" applyFill="1" applyBorder="1" applyAlignment="1">
      <alignment horizontal="left" vertical="center" wrapText="1"/>
    </xf>
    <xf numFmtId="0" fontId="3" fillId="3" borderId="5" xfId="4" applyFont="1" applyFill="1" applyBorder="1" applyAlignment="1">
      <alignment vertical="center"/>
    </xf>
    <xf numFmtId="0" fontId="3" fillId="3" borderId="5" xfId="4" applyFont="1" applyFill="1" applyBorder="1" applyAlignment="1">
      <alignment vertical="center" wrapText="1"/>
    </xf>
    <xf numFmtId="0" fontId="3" fillId="3" borderId="0" xfId="4" applyFont="1" applyFill="1" applyBorder="1" applyAlignment="1">
      <alignment horizontal="left" vertical="center" wrapText="1"/>
    </xf>
    <xf numFmtId="0" fontId="3" fillId="0" borderId="0" xfId="4" applyFont="1" applyFill="1" applyBorder="1" applyAlignment="1">
      <alignment horizontal="left" vertical="center" wrapText="1"/>
    </xf>
    <xf numFmtId="0" fontId="5" fillId="0" borderId="0" xfId="4" applyFont="1" applyBorder="1" applyAlignment="1">
      <alignment vertical="top"/>
    </xf>
    <xf numFmtId="0" fontId="6" fillId="0" borderId="0" xfId="4" applyNumberFormat="1" applyFont="1" applyBorder="1" applyAlignment="1">
      <alignment vertical="top" wrapText="1"/>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165" fontId="0" fillId="0" borderId="0" xfId="0" applyNumberFormat="1" applyAlignment="1" applyProtection="1">
      <alignment horizontal="left"/>
      <protection locked="0"/>
    </xf>
    <xf numFmtId="0" fontId="1" fillId="0" borderId="0" xfId="14" applyFont="1" applyAlignment="1">
      <alignment horizontal="left"/>
    </xf>
    <xf numFmtId="1" fontId="0" fillId="0" borderId="0" xfId="0" applyNumberFormat="1" applyAlignment="1">
      <alignment horizontal="left"/>
    </xf>
    <xf numFmtId="0" fontId="0" fillId="0" borderId="0" xfId="0" applyAlignment="1">
      <alignment horizontal="left"/>
    </xf>
    <xf numFmtId="49" fontId="0" fillId="0" borderId="6" xfId="0" applyNumberFormat="1" applyFont="1" applyFill="1" applyBorder="1" applyAlignment="1" applyProtection="1">
      <alignment horizontal="left"/>
      <protection locked="0"/>
    </xf>
    <xf numFmtId="49" fontId="0" fillId="5" borderId="0" xfId="0" applyNumberFormat="1" applyFill="1" applyAlignment="1" applyProtection="1">
      <alignment horizontal="left"/>
      <protection locked="0"/>
    </xf>
    <xf numFmtId="168" fontId="0" fillId="0" borderId="0" xfId="0" applyNumberFormat="1" applyAlignment="1">
      <alignment horizontal="left"/>
    </xf>
    <xf numFmtId="0" fontId="20" fillId="0" borderId="0" xfId="0" applyFont="1" applyAlignment="1">
      <alignment horizontal="left"/>
    </xf>
    <xf numFmtId="0" fontId="0" fillId="0" borderId="0" xfId="0" applyAlignment="1">
      <alignment horizontal="left"/>
    </xf>
    <xf numFmtId="0" fontId="17" fillId="0" borderId="0" xfId="0" applyFont="1" applyAlignment="1">
      <alignment horizontal="left"/>
    </xf>
    <xf numFmtId="0" fontId="16" fillId="0" borderId="0" xfId="0" applyFont="1" applyAlignment="1">
      <alignment horizontal="left"/>
    </xf>
    <xf numFmtId="0" fontId="7" fillId="0" borderId="0" xfId="0" applyFont="1" applyFill="1" applyBorder="1" applyAlignment="1">
      <alignment horizontal="left"/>
    </xf>
    <xf numFmtId="0" fontId="13" fillId="0" borderId="0" xfId="0" applyFont="1" applyAlignment="1">
      <alignment horizontal="left"/>
    </xf>
    <xf numFmtId="0" fontId="18" fillId="0" borderId="0" xfId="0" applyFont="1" applyFill="1" applyBorder="1" applyAlignment="1">
      <alignment horizontal="left"/>
    </xf>
    <xf numFmtId="0" fontId="10" fillId="3" borderId="6" xfId="0" applyFont="1" applyFill="1" applyBorder="1" applyAlignment="1" applyProtection="1">
      <alignment horizontal="left" vertical="center" wrapText="1"/>
    </xf>
    <xf numFmtId="49" fontId="10" fillId="3" borderId="6" xfId="0" applyNumberFormat="1" applyFont="1" applyFill="1" applyBorder="1" applyAlignment="1" applyProtection="1">
      <alignment horizontal="left" vertical="center" wrapText="1"/>
    </xf>
    <xf numFmtId="167" fontId="10" fillId="3" borderId="6" xfId="0" applyNumberFormat="1" applyFont="1" applyFill="1" applyBorder="1" applyAlignment="1" applyProtection="1">
      <alignment horizontal="left" vertical="center" wrapText="1"/>
    </xf>
    <xf numFmtId="165" fontId="10" fillId="3" borderId="6" xfId="0" applyNumberFormat="1" applyFont="1" applyFill="1" applyBorder="1" applyAlignment="1" applyProtection="1">
      <alignment horizontal="left" vertical="center" wrapText="1"/>
    </xf>
    <xf numFmtId="166" fontId="10" fillId="3" borderId="6" xfId="0" applyNumberFormat="1" applyFont="1" applyFill="1" applyBorder="1" applyAlignment="1" applyProtection="1">
      <alignment horizontal="left" vertical="center" wrapText="1"/>
    </xf>
    <xf numFmtId="49" fontId="10" fillId="4" borderId="6" xfId="0" applyNumberFormat="1" applyFont="1" applyFill="1" applyBorder="1" applyAlignment="1" applyProtection="1">
      <alignment horizontal="left" vertical="center" wrapText="1"/>
    </xf>
    <xf numFmtId="0" fontId="12" fillId="0" borderId="6" xfId="4" applyFont="1" applyFill="1" applyBorder="1" applyAlignment="1">
      <alignment horizontal="left" vertical="center" wrapText="1"/>
    </xf>
    <xf numFmtId="0" fontId="15" fillId="3" borderId="6"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49" fontId="10" fillId="0" borderId="6" xfId="0" applyNumberFormat="1" applyFont="1" applyFill="1" applyBorder="1" applyAlignment="1" applyProtection="1">
      <alignment horizontal="left" vertical="center" wrapText="1"/>
    </xf>
    <xf numFmtId="1" fontId="10" fillId="3" borderId="6" xfId="0" applyNumberFormat="1" applyFont="1" applyFill="1" applyBorder="1" applyAlignment="1" applyProtection="1">
      <alignment horizontal="left" vertical="center" wrapText="1"/>
    </xf>
    <xf numFmtId="164" fontId="10" fillId="3" borderId="6" xfId="0" applyNumberFormat="1" applyFont="1" applyFill="1" applyBorder="1" applyAlignment="1" applyProtection="1">
      <alignment horizontal="left" vertical="center" wrapText="1"/>
    </xf>
    <xf numFmtId="49" fontId="10" fillId="4" borderId="10" xfId="0" applyNumberFormat="1" applyFont="1" applyFill="1" applyBorder="1" applyAlignment="1">
      <alignment horizontal="left" vertical="center" wrapText="1"/>
    </xf>
    <xf numFmtId="0" fontId="21" fillId="6" borderId="0" xfId="0" applyFont="1" applyFill="1" applyAlignment="1">
      <alignment horizontal="left" wrapText="1"/>
    </xf>
    <xf numFmtId="0" fontId="21" fillId="6" borderId="0" xfId="0" applyFont="1" applyFill="1" applyAlignment="1">
      <alignment horizontal="left"/>
    </xf>
    <xf numFmtId="168" fontId="21" fillId="6" borderId="0" xfId="0" applyNumberFormat="1" applyFont="1" applyFill="1" applyAlignment="1">
      <alignment horizontal="left" wrapText="1"/>
    </xf>
    <xf numFmtId="49" fontId="0" fillId="0" borderId="6" xfId="0" applyNumberFormat="1" applyFont="1" applyFill="1" applyBorder="1" applyAlignment="1">
      <alignment horizontal="left"/>
    </xf>
    <xf numFmtId="167" fontId="0" fillId="0" borderId="6" xfId="0" applyNumberFormat="1" applyFont="1" applyFill="1" applyBorder="1" applyAlignment="1" applyProtection="1">
      <alignment horizontal="left"/>
      <protection locked="0"/>
    </xf>
    <xf numFmtId="165" fontId="0" fillId="0" borderId="6" xfId="0" applyNumberFormat="1" applyFont="1" applyFill="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6" xfId="0" applyFont="1" applyBorder="1" applyAlignment="1" applyProtection="1">
      <alignment horizontal="left"/>
      <protection locked="0"/>
    </xf>
    <xf numFmtId="49" fontId="0" fillId="0" borderId="6" xfId="0" applyNumberFormat="1" applyFont="1" applyBorder="1" applyAlignment="1" applyProtection="1">
      <alignment horizontal="left"/>
      <protection locked="0"/>
    </xf>
    <xf numFmtId="0" fontId="0" fillId="0" borderId="6" xfId="0" applyNumberFormat="1" applyFont="1" applyBorder="1" applyAlignment="1" applyProtection="1">
      <alignment horizontal="left"/>
      <protection locked="0"/>
    </xf>
    <xf numFmtId="165" fontId="0" fillId="0" borderId="6" xfId="0" applyNumberFormat="1" applyFont="1" applyBorder="1" applyAlignment="1" applyProtection="1">
      <alignment horizontal="left"/>
      <protection locked="0"/>
    </xf>
    <xf numFmtId="167" fontId="0" fillId="0" borderId="6" xfId="0" applyNumberFormat="1" applyFont="1" applyFill="1" applyBorder="1" applyAlignment="1">
      <alignment horizontal="left"/>
    </xf>
    <xf numFmtId="165" fontId="0" fillId="0" borderId="6" xfId="0" applyNumberFormat="1" applyFont="1" applyFill="1" applyBorder="1" applyAlignment="1">
      <alignment horizontal="left"/>
    </xf>
    <xf numFmtId="0" fontId="0" fillId="0" borderId="6" xfId="0" applyFont="1" applyFill="1" applyBorder="1" applyAlignment="1">
      <alignment horizontal="left"/>
    </xf>
    <xf numFmtId="0" fontId="0" fillId="0" borderId="6" xfId="0" applyFont="1" applyBorder="1" applyAlignment="1">
      <alignment horizontal="left"/>
    </xf>
    <xf numFmtId="49" fontId="0" fillId="0" borderId="6" xfId="0" applyNumberFormat="1" applyFont="1" applyBorder="1" applyAlignment="1">
      <alignment horizontal="left"/>
    </xf>
    <xf numFmtId="0" fontId="0" fillId="0" borderId="6" xfId="0" applyNumberFormat="1" applyFont="1" applyBorder="1" applyAlignment="1">
      <alignment horizontal="left"/>
    </xf>
    <xf numFmtId="165" fontId="0" fillId="0" borderId="6" xfId="0" applyNumberFormat="1" applyFont="1" applyBorder="1" applyAlignment="1">
      <alignment horizontal="left"/>
    </xf>
  </cellXfs>
  <cellStyles count="15">
    <cellStyle name="Normal" xfId="0" builtinId="0"/>
    <cellStyle name="Normal 2" xfId="1" xr:uid="{00000000-0005-0000-0000-000001000000}"/>
    <cellStyle name="Normal 2 2" xfId="2" xr:uid="{00000000-0005-0000-0000-000002000000}"/>
    <cellStyle name="Normal 2 2 2" xfId="3" xr:uid="{00000000-0005-0000-0000-000003000000}"/>
    <cellStyle name="Normal 2 2 3" xfId="4" xr:uid="{00000000-0005-0000-0000-000004000000}"/>
    <cellStyle name="Normal 2 2 4" xfId="5" xr:uid="{00000000-0005-0000-0000-000005000000}"/>
    <cellStyle name="Normal 2 2 5" xfId="6" xr:uid="{00000000-0005-0000-0000-000006000000}"/>
    <cellStyle name="Normal 2 2 6" xfId="7" xr:uid="{00000000-0005-0000-0000-000007000000}"/>
    <cellStyle name="Normal 2 3" xfId="8" xr:uid="{00000000-0005-0000-0000-000008000000}"/>
    <cellStyle name="Normal 3" xfId="9" xr:uid="{00000000-0005-0000-0000-000009000000}"/>
    <cellStyle name="Normal 4"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66261</xdr:colOff>
      <xdr:row>0</xdr:row>
      <xdr:rowOff>33130</xdr:rowOff>
    </xdr:from>
    <xdr:to>
      <xdr:col>1</xdr:col>
      <xdr:colOff>741297</xdr:colOff>
      <xdr:row>2</xdr:row>
      <xdr:rowOff>149088</xdr:rowOff>
    </xdr:to>
    <xdr:pic>
      <xdr:nvPicPr>
        <xdr:cNvPr id="3" name="Picture 2">
          <a:extLst>
            <a:ext uri="{FF2B5EF4-FFF2-40B4-BE49-F238E27FC236}">
              <a16:creationId xmlns:a16="http://schemas.microsoft.com/office/drawing/2014/main" id="{4A1D0CCB-0034-4407-B621-71FE655110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261" y="33130"/>
          <a:ext cx="1387340" cy="5549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opLeftCell="A7" workbookViewId="0">
      <selection activeCell="B13" sqref="B13"/>
    </sheetView>
  </sheetViews>
  <sheetFormatPr defaultColWidth="9.1015625" defaultRowHeight="12.3" x14ac:dyDescent="0.4"/>
  <cols>
    <col min="1" max="1" width="33.3125" style="1" customWidth="1"/>
    <col min="2" max="2" width="40.68359375" style="1" customWidth="1"/>
    <col min="3" max="3" width="82.68359375" style="1" customWidth="1"/>
    <col min="4" max="16384" width="9.1015625" style="1"/>
  </cols>
  <sheetData>
    <row r="1" spans="1:3" ht="18" customHeight="1" x14ac:dyDescent="0.4">
      <c r="A1" s="29" t="s">
        <v>0</v>
      </c>
      <c r="B1" s="29"/>
      <c r="C1" s="29"/>
    </row>
    <row r="2" spans="1:3" ht="141" customHeight="1" x14ac:dyDescent="0.4">
      <c r="A2" s="30" t="s">
        <v>85</v>
      </c>
      <c r="B2" s="30"/>
      <c r="C2" s="30"/>
    </row>
    <row r="3" spans="1:3" ht="12.75" customHeight="1" x14ac:dyDescent="0.4">
      <c r="A3" s="2"/>
      <c r="B3" s="3"/>
      <c r="C3" s="3"/>
    </row>
    <row r="4" spans="1:3" ht="25.5" customHeight="1" x14ac:dyDescent="0.4">
      <c r="A4" s="4" t="s">
        <v>1</v>
      </c>
      <c r="B4" s="5"/>
      <c r="C4" s="6"/>
    </row>
    <row r="5" spans="1:3" x14ac:dyDescent="0.4">
      <c r="A5" s="7" t="s">
        <v>2</v>
      </c>
      <c r="B5" s="7" t="s">
        <v>3</v>
      </c>
      <c r="C5" s="7" t="s">
        <v>4</v>
      </c>
    </row>
    <row r="6" spans="1:3" ht="36.9" x14ac:dyDescent="0.4">
      <c r="A6" s="22" t="s">
        <v>5</v>
      </c>
      <c r="B6" s="8" t="s">
        <v>75</v>
      </c>
      <c r="C6" s="8" t="s">
        <v>76</v>
      </c>
    </row>
    <row r="7" spans="1:3" ht="36.9" x14ac:dyDescent="0.4">
      <c r="A7" s="22" t="s">
        <v>6</v>
      </c>
      <c r="B7" s="8" t="s">
        <v>7</v>
      </c>
      <c r="C7" s="8" t="s">
        <v>8</v>
      </c>
    </row>
    <row r="8" spans="1:3" ht="24.6" x14ac:dyDescent="0.4">
      <c r="A8" s="22" t="s">
        <v>9</v>
      </c>
      <c r="B8" s="8" t="s">
        <v>10</v>
      </c>
      <c r="C8" s="8" t="s">
        <v>11</v>
      </c>
    </row>
    <row r="9" spans="1:3" ht="25.2" x14ac:dyDescent="0.4">
      <c r="A9" s="22" t="s">
        <v>12</v>
      </c>
      <c r="B9" s="8" t="s">
        <v>13</v>
      </c>
      <c r="C9" s="8" t="s">
        <v>14</v>
      </c>
    </row>
    <row r="10" spans="1:3" ht="25.2" x14ac:dyDescent="0.4">
      <c r="A10" s="22" t="s">
        <v>15</v>
      </c>
      <c r="B10" s="8" t="s">
        <v>16</v>
      </c>
      <c r="C10" s="8" t="s">
        <v>17</v>
      </c>
    </row>
    <row r="11" spans="1:3" x14ac:dyDescent="0.4">
      <c r="A11" s="22" t="s">
        <v>18</v>
      </c>
      <c r="B11" s="8" t="s">
        <v>19</v>
      </c>
      <c r="C11" s="8" t="s">
        <v>20</v>
      </c>
    </row>
    <row r="12" spans="1:3" x14ac:dyDescent="0.4">
      <c r="A12" s="22" t="s">
        <v>21</v>
      </c>
      <c r="B12" s="8" t="s">
        <v>22</v>
      </c>
      <c r="C12" s="8" t="s">
        <v>23</v>
      </c>
    </row>
    <row r="13" spans="1:3" x14ac:dyDescent="0.4">
      <c r="A13" s="22" t="s">
        <v>24</v>
      </c>
      <c r="B13" s="9" t="s">
        <v>25</v>
      </c>
      <c r="C13" s="9" t="s">
        <v>26</v>
      </c>
    </row>
    <row r="14" spans="1:3" ht="61.5" x14ac:dyDescent="0.4">
      <c r="A14" s="22" t="s">
        <v>27</v>
      </c>
      <c r="B14" s="8" t="s">
        <v>28</v>
      </c>
      <c r="C14" s="10" t="s">
        <v>77</v>
      </c>
    </row>
    <row r="15" spans="1:3" ht="36.9" x14ac:dyDescent="0.4">
      <c r="A15" s="21" t="s">
        <v>29</v>
      </c>
      <c r="B15" s="17" t="s">
        <v>30</v>
      </c>
      <c r="C15" s="18" t="s">
        <v>31</v>
      </c>
    </row>
    <row r="16" spans="1:3" ht="24.6" x14ac:dyDescent="0.4">
      <c r="A16" s="27" t="s">
        <v>80</v>
      </c>
      <c r="B16" s="17" t="s">
        <v>74</v>
      </c>
      <c r="C16" s="28" t="s">
        <v>81</v>
      </c>
    </row>
    <row r="17" spans="1:3" ht="36.9" x14ac:dyDescent="0.4">
      <c r="A17" s="16" t="s">
        <v>32</v>
      </c>
      <c r="B17" s="17" t="s">
        <v>33</v>
      </c>
      <c r="C17" s="20" t="s">
        <v>79</v>
      </c>
    </row>
    <row r="18" spans="1:3" ht="24.6" x14ac:dyDescent="0.4">
      <c r="A18" s="20" t="s">
        <v>34</v>
      </c>
      <c r="B18" s="17" t="s">
        <v>35</v>
      </c>
      <c r="C18" s="20" t="s">
        <v>36</v>
      </c>
    </row>
    <row r="19" spans="1:3" x14ac:dyDescent="0.4">
      <c r="A19" s="23" t="s">
        <v>37</v>
      </c>
      <c r="B19" s="19" t="s">
        <v>38</v>
      </c>
      <c r="C19" s="19" t="s">
        <v>39</v>
      </c>
    </row>
    <row r="20" spans="1:3" ht="24.6" x14ac:dyDescent="0.4">
      <c r="A20" s="24" t="s">
        <v>40</v>
      </c>
      <c r="B20" s="13" t="s">
        <v>41</v>
      </c>
      <c r="C20" s="13" t="s">
        <v>42</v>
      </c>
    </row>
    <row r="21" spans="1:3" ht="25.5" customHeight="1" x14ac:dyDescent="0.4">
      <c r="A21" s="11" t="s">
        <v>43</v>
      </c>
      <c r="B21" s="8" t="s">
        <v>44</v>
      </c>
      <c r="C21" s="12" t="s">
        <v>45</v>
      </c>
    </row>
    <row r="22" spans="1:3" ht="100.95" customHeight="1" x14ac:dyDescent="0.4">
      <c r="A22" s="25" t="s">
        <v>46</v>
      </c>
      <c r="B22" s="14" t="s">
        <v>47</v>
      </c>
      <c r="C22" s="15" t="s">
        <v>87</v>
      </c>
    </row>
    <row r="23" spans="1:3" ht="36.9" x14ac:dyDescent="0.4">
      <c r="A23" s="25" t="s">
        <v>48</v>
      </c>
      <c r="B23" s="8" t="s">
        <v>10</v>
      </c>
      <c r="C23" s="8" t="s">
        <v>49</v>
      </c>
    </row>
    <row r="24" spans="1:3" ht="99.6" customHeight="1" x14ac:dyDescent="0.4">
      <c r="A24" s="11" t="s">
        <v>50</v>
      </c>
      <c r="B24" s="8" t="s">
        <v>13</v>
      </c>
      <c r="C24" s="8" t="s">
        <v>51</v>
      </c>
    </row>
    <row r="25" spans="1:3" ht="57" customHeight="1" x14ac:dyDescent="0.4">
      <c r="A25" s="11" t="s">
        <v>52</v>
      </c>
      <c r="B25" s="8" t="s">
        <v>16</v>
      </c>
      <c r="C25" s="8" t="s">
        <v>53</v>
      </c>
    </row>
    <row r="26" spans="1:3" x14ac:dyDescent="0.4">
      <c r="A26" s="25" t="s">
        <v>54</v>
      </c>
      <c r="B26" s="11" t="s">
        <v>55</v>
      </c>
      <c r="C26" s="11" t="s">
        <v>56</v>
      </c>
    </row>
    <row r="27" spans="1:3" ht="24.6" x14ac:dyDescent="0.4">
      <c r="A27" s="26" t="s">
        <v>57</v>
      </c>
      <c r="B27" s="8" t="s">
        <v>10</v>
      </c>
      <c r="C27" s="8" t="s">
        <v>58</v>
      </c>
    </row>
    <row r="28" spans="1:3" ht="24.6" x14ac:dyDescent="0.4">
      <c r="A28" s="8" t="s">
        <v>59</v>
      </c>
      <c r="B28" s="8" t="s">
        <v>78</v>
      </c>
      <c r="C28" s="8" t="s">
        <v>60</v>
      </c>
    </row>
  </sheetData>
  <sheetProtection selectLockedCells="1" selectUnlockedCells="1"/>
  <mergeCells count="2">
    <mergeCell ref="A1:C1"/>
    <mergeCell ref="A2:C2"/>
  </mergeCells>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02"/>
  <sheetViews>
    <sheetView tabSelected="1" zoomScale="115" zoomScaleNormal="115" workbookViewId="0">
      <selection activeCell="M16" sqref="M16"/>
    </sheetView>
  </sheetViews>
  <sheetFormatPr defaultColWidth="9.1015625" defaultRowHeight="14.4" x14ac:dyDescent="0.55000000000000004"/>
  <cols>
    <col min="1" max="1" width="10.68359375" style="63" customWidth="1"/>
    <col min="2" max="2" width="13.41796875" style="63" customWidth="1"/>
    <col min="3" max="3" width="20.68359375" style="71" customWidth="1"/>
    <col min="4" max="5" width="13.1015625" style="72" customWidth="1"/>
    <col min="6" max="6" width="9.1015625" style="73"/>
    <col min="7" max="7" width="7.1015625" style="73" customWidth="1"/>
    <col min="8" max="8" width="10.3125" style="74" customWidth="1"/>
    <col min="9" max="10" width="10.68359375" style="63" customWidth="1"/>
    <col min="11" max="11" width="8.20703125" style="63" customWidth="1"/>
    <col min="12" max="13" width="10.68359375" style="63" customWidth="1"/>
    <col min="14" max="15" width="9.1015625" style="63"/>
    <col min="16" max="16" width="9.89453125" style="75" customWidth="1"/>
    <col min="17" max="17" width="9.68359375" style="74" customWidth="1"/>
    <col min="18" max="18" width="21.3125" style="76" customWidth="1"/>
    <col min="19" max="20" width="13.1015625" style="77" customWidth="1"/>
    <col min="21" max="21" width="11" style="75" customWidth="1"/>
    <col min="22" max="22" width="20.68359375" style="63" customWidth="1"/>
    <col min="23" max="23" width="48.68359375" style="75" customWidth="1"/>
    <col min="24" max="24" width="36.41796875" style="75" customWidth="1"/>
    <col min="25" max="30" width="8.68359375" style="44" customWidth="1"/>
    <col min="31" max="16384" width="9.1015625" style="44"/>
  </cols>
  <sheetData>
    <row r="1" spans="1:43" ht="18.3" x14ac:dyDescent="0.7">
      <c r="A1" s="41"/>
      <c r="B1" s="41"/>
      <c r="C1" s="42" t="s">
        <v>83</v>
      </c>
      <c r="D1" s="41"/>
      <c r="E1" s="41"/>
      <c r="F1" s="43" t="s">
        <v>84</v>
      </c>
      <c r="G1" s="36"/>
      <c r="H1" s="36"/>
      <c r="I1" s="36"/>
      <c r="J1" s="36"/>
      <c r="K1" s="36"/>
      <c r="L1" s="36"/>
      <c r="M1" s="36"/>
      <c r="N1" s="36"/>
      <c r="O1" s="36"/>
      <c r="P1" s="36"/>
      <c r="Q1" s="36"/>
      <c r="R1" s="36"/>
      <c r="S1" s="36"/>
      <c r="T1" s="36"/>
      <c r="U1" s="36"/>
      <c r="V1" s="36"/>
      <c r="W1" s="36"/>
      <c r="X1" s="36"/>
    </row>
    <row r="2" spans="1:43" ht="15.6" x14ac:dyDescent="0.6">
      <c r="A2" s="41"/>
      <c r="B2" s="41"/>
      <c r="C2" s="42" t="s">
        <v>82</v>
      </c>
      <c r="D2" s="41"/>
      <c r="E2" s="41"/>
      <c r="F2" s="45" t="s">
        <v>88</v>
      </c>
      <c r="G2" s="45"/>
      <c r="H2" s="45"/>
      <c r="I2" s="45"/>
      <c r="J2" s="45"/>
      <c r="K2" s="45"/>
      <c r="L2" s="45"/>
      <c r="M2" s="45"/>
      <c r="N2" s="45"/>
      <c r="O2" s="45"/>
      <c r="P2" s="45"/>
      <c r="Q2" s="45"/>
      <c r="R2" s="45"/>
      <c r="S2" s="45"/>
      <c r="T2" s="45"/>
      <c r="U2" s="45"/>
      <c r="V2" s="45"/>
      <c r="W2" s="45"/>
      <c r="X2" s="45"/>
      <c r="Y2" s="46"/>
      <c r="Z2" s="46"/>
      <c r="AA2" s="46"/>
      <c r="AB2" s="46"/>
    </row>
    <row r="3" spans="1:43" ht="15.6" x14ac:dyDescent="0.6">
      <c r="A3" s="41"/>
      <c r="B3" s="41"/>
      <c r="C3" s="42"/>
      <c r="D3" s="41"/>
      <c r="E3" s="41"/>
      <c r="F3" s="45" t="s">
        <v>86</v>
      </c>
      <c r="G3" s="36"/>
      <c r="H3" s="36"/>
      <c r="I3" s="36"/>
      <c r="J3" s="36"/>
      <c r="K3" s="36"/>
      <c r="L3" s="36"/>
      <c r="M3" s="36"/>
      <c r="N3" s="36"/>
      <c r="O3" s="36"/>
      <c r="P3" s="36"/>
      <c r="Q3" s="36"/>
      <c r="R3" s="36"/>
      <c r="S3" s="36"/>
      <c r="T3" s="36"/>
      <c r="U3" s="36"/>
      <c r="V3" s="36"/>
      <c r="W3" s="36"/>
      <c r="X3" s="36"/>
    </row>
    <row r="4" spans="1:43" ht="36.6" customHeight="1" x14ac:dyDescent="0.55000000000000004">
      <c r="A4" s="47" t="s">
        <v>5</v>
      </c>
      <c r="B4" s="48" t="s">
        <v>6</v>
      </c>
      <c r="C4" s="49" t="s">
        <v>61</v>
      </c>
      <c r="D4" s="50" t="s">
        <v>12</v>
      </c>
      <c r="E4" s="50" t="s">
        <v>15</v>
      </c>
      <c r="F4" s="51" t="s">
        <v>18</v>
      </c>
      <c r="G4" s="51" t="s">
        <v>21</v>
      </c>
      <c r="H4" s="51" t="s">
        <v>24</v>
      </c>
      <c r="I4" s="47" t="s">
        <v>62</v>
      </c>
      <c r="J4" s="48" t="s">
        <v>63</v>
      </c>
      <c r="K4" s="52" t="s">
        <v>103</v>
      </c>
      <c r="L4" s="48" t="s">
        <v>80</v>
      </c>
      <c r="M4" s="53" t="s">
        <v>32</v>
      </c>
      <c r="N4" s="53" t="s">
        <v>34</v>
      </c>
      <c r="O4" s="54" t="s">
        <v>64</v>
      </c>
      <c r="P4" s="54" t="s">
        <v>65</v>
      </c>
      <c r="Q4" s="55" t="s">
        <v>66</v>
      </c>
      <c r="R4" s="48" t="s">
        <v>67</v>
      </c>
      <c r="S4" s="48" t="s">
        <v>68</v>
      </c>
      <c r="T4" s="56" t="s">
        <v>69</v>
      </c>
      <c r="U4" s="56" t="s">
        <v>70</v>
      </c>
      <c r="V4" s="57" t="s">
        <v>71</v>
      </c>
      <c r="W4" s="58" t="s">
        <v>72</v>
      </c>
      <c r="X4" s="56" t="s">
        <v>59</v>
      </c>
      <c r="Y4" s="55" t="s">
        <v>73</v>
      </c>
      <c r="Z4" s="59" t="s">
        <v>179</v>
      </c>
      <c r="AA4" s="60" t="s">
        <v>180</v>
      </c>
      <c r="AB4" s="60" t="s">
        <v>181</v>
      </c>
      <c r="AC4" s="60" t="s">
        <v>182</v>
      </c>
      <c r="AD4" s="60" t="s">
        <v>183</v>
      </c>
      <c r="AE4" s="60" t="s">
        <v>184</v>
      </c>
      <c r="AF4" s="60" t="s">
        <v>185</v>
      </c>
      <c r="AG4" s="60" t="s">
        <v>186</v>
      </c>
      <c r="AH4" s="60" t="s">
        <v>187</v>
      </c>
      <c r="AI4" s="60" t="s">
        <v>188</v>
      </c>
      <c r="AJ4" s="60" t="s">
        <v>189</v>
      </c>
      <c r="AK4" s="60" t="s">
        <v>190</v>
      </c>
      <c r="AL4" s="60" t="s">
        <v>191</v>
      </c>
      <c r="AM4" s="60" t="s">
        <v>192</v>
      </c>
      <c r="AN4" s="60" t="s">
        <v>193</v>
      </c>
      <c r="AO4" s="60" t="s">
        <v>194</v>
      </c>
      <c r="AP4" s="61" t="s">
        <v>195</v>
      </c>
      <c r="AQ4" s="62" t="s">
        <v>196</v>
      </c>
    </row>
    <row r="5" spans="1:43" x14ac:dyDescent="0.55000000000000004">
      <c r="A5" s="63" t="s">
        <v>136</v>
      </c>
      <c r="B5" s="37" t="s">
        <v>137</v>
      </c>
      <c r="C5" s="64">
        <v>44436.546527777777</v>
      </c>
      <c r="D5" s="65">
        <f>44+(12.6527/60)</f>
        <v>44.210878333333334</v>
      </c>
      <c r="E5" s="65">
        <f>-59-(4.5504/60)</f>
        <v>-59.075839999999999</v>
      </c>
      <c r="F5" s="66">
        <v>289</v>
      </c>
      <c r="G5" s="66">
        <f>ROUND(222*2.54/100,0)</f>
        <v>6</v>
      </c>
      <c r="H5" s="67">
        <f>ROUND(210*2.54/100,0)</f>
        <v>5</v>
      </c>
      <c r="I5" s="36" t="s">
        <v>153</v>
      </c>
      <c r="J5" s="37" t="s">
        <v>89</v>
      </c>
      <c r="K5" s="37" t="s">
        <v>131</v>
      </c>
      <c r="M5" s="37"/>
      <c r="N5" s="37"/>
      <c r="O5" s="37" t="s">
        <v>154</v>
      </c>
      <c r="P5" s="37" t="s">
        <v>132</v>
      </c>
      <c r="Q5" s="68" t="s">
        <v>102</v>
      </c>
      <c r="R5" s="67"/>
      <c r="S5" s="69"/>
      <c r="T5" s="70"/>
      <c r="U5" s="70"/>
      <c r="V5" s="68"/>
      <c r="W5" s="37"/>
      <c r="X5" s="68"/>
      <c r="Y5" s="68"/>
    </row>
    <row r="6" spans="1:43" x14ac:dyDescent="0.55000000000000004">
      <c r="A6" s="63" t="s">
        <v>136</v>
      </c>
      <c r="B6" s="37" t="s">
        <v>125</v>
      </c>
      <c r="C6" s="64">
        <v>44436.557638888888</v>
      </c>
      <c r="D6" s="65">
        <f>44+(12.3592/60)</f>
        <v>44.205986666666668</v>
      </c>
      <c r="E6" s="65">
        <f>-59-(5.2263/60)</f>
        <v>-59.087105000000001</v>
      </c>
      <c r="F6" s="66">
        <v>245</v>
      </c>
      <c r="G6" s="66">
        <f t="shared" ref="G6:G19" si="0">ROUND(222*2.54/100,0)</f>
        <v>6</v>
      </c>
      <c r="H6" s="67">
        <f t="shared" ref="H6:H19" si="1">ROUND(210*2.54/100,0)</f>
        <v>5</v>
      </c>
      <c r="I6" s="36" t="s">
        <v>153</v>
      </c>
      <c r="J6" s="37" t="s">
        <v>90</v>
      </c>
      <c r="K6" s="37" t="s">
        <v>129</v>
      </c>
      <c r="M6" s="37"/>
      <c r="N6" s="37"/>
      <c r="O6" s="37" t="s">
        <v>154</v>
      </c>
      <c r="P6" s="37" t="s">
        <v>130</v>
      </c>
      <c r="Q6" s="68" t="s">
        <v>102</v>
      </c>
      <c r="R6" s="67"/>
      <c r="S6" s="69"/>
      <c r="T6" s="70"/>
      <c r="U6" s="70"/>
      <c r="V6" s="68"/>
      <c r="W6" s="37"/>
      <c r="X6" s="68"/>
      <c r="Y6" s="68"/>
    </row>
    <row r="7" spans="1:43" x14ac:dyDescent="0.55000000000000004">
      <c r="A7" s="63" t="s">
        <v>136</v>
      </c>
      <c r="B7" s="37" t="s">
        <v>138</v>
      </c>
      <c r="C7" s="64">
        <v>44436.573923611111</v>
      </c>
      <c r="D7" s="65">
        <f>44+(12.0064/60)</f>
        <v>44.20010666666667</v>
      </c>
      <c r="E7" s="65">
        <f>-59-(5.9155/60)</f>
        <v>-59.098591666666664</v>
      </c>
      <c r="F7" s="66">
        <v>239</v>
      </c>
      <c r="G7" s="66">
        <f t="shared" si="0"/>
        <v>6</v>
      </c>
      <c r="H7" s="67">
        <f t="shared" si="1"/>
        <v>5</v>
      </c>
      <c r="I7" s="36" t="s">
        <v>153</v>
      </c>
      <c r="J7" s="37" t="s">
        <v>91</v>
      </c>
      <c r="K7" s="37" t="s">
        <v>133</v>
      </c>
      <c r="M7" s="37"/>
      <c r="N7" s="37"/>
      <c r="O7" s="37" t="s">
        <v>154</v>
      </c>
      <c r="P7" s="37" t="s">
        <v>134</v>
      </c>
      <c r="Q7" s="68" t="s">
        <v>102</v>
      </c>
      <c r="R7" s="67"/>
      <c r="S7" s="69"/>
      <c r="T7" s="70"/>
      <c r="U7" s="70"/>
      <c r="V7" s="68"/>
      <c r="W7" s="37"/>
      <c r="X7" s="68"/>
      <c r="Y7" s="68"/>
    </row>
    <row r="8" spans="1:43" x14ac:dyDescent="0.55000000000000004">
      <c r="A8" s="63" t="s">
        <v>136</v>
      </c>
      <c r="B8" s="37" t="s">
        <v>139</v>
      </c>
      <c r="C8" s="64">
        <v>44436.585636574076</v>
      </c>
      <c r="D8" s="65">
        <f>44+(11.6054/60)</f>
        <v>44.193423333333335</v>
      </c>
      <c r="E8" s="65">
        <f>-59-(6.6976/60)</f>
        <v>-59.111626666666666</v>
      </c>
      <c r="F8" s="66">
        <v>241</v>
      </c>
      <c r="G8" s="66">
        <f t="shared" si="0"/>
        <v>6</v>
      </c>
      <c r="H8" s="67">
        <f t="shared" si="1"/>
        <v>5</v>
      </c>
      <c r="I8" s="36" t="s">
        <v>153</v>
      </c>
      <c r="J8" s="37" t="s">
        <v>92</v>
      </c>
      <c r="K8" s="37" t="s">
        <v>122</v>
      </c>
      <c r="M8" s="37"/>
      <c r="N8" s="37"/>
      <c r="O8" s="37" t="s">
        <v>154</v>
      </c>
      <c r="P8" s="37" t="s">
        <v>123</v>
      </c>
      <c r="Q8" s="68" t="s">
        <v>102</v>
      </c>
      <c r="R8" s="67"/>
      <c r="S8" s="69"/>
      <c r="T8" s="70"/>
      <c r="U8" s="70"/>
      <c r="V8" s="68"/>
      <c r="W8" s="37"/>
      <c r="X8" s="68"/>
      <c r="Y8" s="68"/>
    </row>
    <row r="9" spans="1:43" x14ac:dyDescent="0.55000000000000004">
      <c r="A9" s="63" t="s">
        <v>136</v>
      </c>
      <c r="B9" s="37" t="s">
        <v>140</v>
      </c>
      <c r="C9" s="64">
        <v>44436.595462962963</v>
      </c>
      <c r="D9" s="65">
        <f>44+(11.2251/60)</f>
        <v>44.187085000000003</v>
      </c>
      <c r="E9" s="65">
        <f>-59-(7.5038/60)</f>
        <v>-59.125063333333337</v>
      </c>
      <c r="F9" s="66">
        <v>207</v>
      </c>
      <c r="G9" s="66">
        <f t="shared" si="0"/>
        <v>6</v>
      </c>
      <c r="H9" s="67">
        <f t="shared" si="1"/>
        <v>5</v>
      </c>
      <c r="I9" s="36" t="s">
        <v>153</v>
      </c>
      <c r="J9" s="37" t="s">
        <v>93</v>
      </c>
      <c r="K9" s="37" t="s">
        <v>124</v>
      </c>
      <c r="M9" s="37"/>
      <c r="N9" s="37"/>
      <c r="O9" s="37" t="s">
        <v>154</v>
      </c>
      <c r="P9" s="37" t="s">
        <v>126</v>
      </c>
      <c r="Q9" s="68" t="s">
        <v>102</v>
      </c>
      <c r="R9" s="67"/>
      <c r="S9" s="69"/>
      <c r="T9" s="70"/>
      <c r="U9" s="70"/>
      <c r="V9" s="68"/>
      <c r="W9" s="37"/>
      <c r="X9" s="68"/>
      <c r="Y9" s="68"/>
    </row>
    <row r="10" spans="1:43" x14ac:dyDescent="0.55000000000000004">
      <c r="A10" s="63" t="s">
        <v>136</v>
      </c>
      <c r="B10" s="37" t="s">
        <v>141</v>
      </c>
      <c r="C10" s="64">
        <v>44436.604641203703</v>
      </c>
      <c r="D10" s="65">
        <f>44+(10.8423/60)</f>
        <v>44.180705000000003</v>
      </c>
      <c r="E10" s="65">
        <f>-59-(8.2404/60)</f>
        <v>-59.137340000000002</v>
      </c>
      <c r="F10" s="66">
        <v>186</v>
      </c>
      <c r="G10" s="66">
        <f t="shared" si="0"/>
        <v>6</v>
      </c>
      <c r="H10" s="67">
        <f t="shared" si="1"/>
        <v>5</v>
      </c>
      <c r="I10" s="36" t="s">
        <v>153</v>
      </c>
      <c r="J10" s="37" t="s">
        <v>135</v>
      </c>
      <c r="K10" s="37" t="s">
        <v>127</v>
      </c>
      <c r="M10" s="37"/>
      <c r="N10" s="37"/>
      <c r="O10" s="37" t="s">
        <v>154</v>
      </c>
      <c r="P10" s="37" t="s">
        <v>128</v>
      </c>
      <c r="Q10" s="68" t="s">
        <v>102</v>
      </c>
      <c r="R10" s="67"/>
      <c r="S10" s="69"/>
      <c r="T10" s="70"/>
      <c r="U10" s="70"/>
      <c r="V10" s="68"/>
      <c r="W10" s="37"/>
      <c r="X10" s="68"/>
      <c r="Y10" s="68" t="s">
        <v>151</v>
      </c>
    </row>
    <row r="11" spans="1:43" x14ac:dyDescent="0.55000000000000004">
      <c r="A11" s="63" t="s">
        <v>136</v>
      </c>
      <c r="B11" s="37" t="s">
        <v>142</v>
      </c>
      <c r="C11" s="64">
        <v>44436.67827546296</v>
      </c>
      <c r="D11" s="65">
        <f>44+(10.4553/60)</f>
        <v>44.174255000000002</v>
      </c>
      <c r="E11" s="65">
        <f>-59-(8.9981/60)</f>
        <v>-59.149968333333334</v>
      </c>
      <c r="F11" s="66">
        <v>193</v>
      </c>
      <c r="G11" s="66">
        <f t="shared" si="0"/>
        <v>6</v>
      </c>
      <c r="H11" s="67">
        <f t="shared" si="1"/>
        <v>5</v>
      </c>
      <c r="I11" s="36" t="s">
        <v>153</v>
      </c>
      <c r="J11" s="37" t="s">
        <v>119</v>
      </c>
      <c r="K11" s="37" t="s">
        <v>120</v>
      </c>
      <c r="M11" s="37"/>
      <c r="N11" s="37"/>
      <c r="O11" s="37" t="s">
        <v>154</v>
      </c>
      <c r="P11" s="37" t="s">
        <v>121</v>
      </c>
      <c r="Q11" s="68" t="s">
        <v>102</v>
      </c>
      <c r="R11" s="67"/>
      <c r="S11" s="69"/>
      <c r="T11" s="70"/>
      <c r="U11" s="70"/>
      <c r="V11" s="68"/>
      <c r="W11" s="37"/>
      <c r="X11" s="68"/>
      <c r="Y11" s="68" t="s">
        <v>152</v>
      </c>
    </row>
    <row r="12" spans="1:43" x14ac:dyDescent="0.55000000000000004">
      <c r="A12" s="63" t="s">
        <v>136</v>
      </c>
      <c r="B12" s="37" t="s">
        <v>143</v>
      </c>
      <c r="C12" s="64">
        <v>44436.685740740744</v>
      </c>
      <c r="D12" s="65">
        <f>44+(10.0628/60)</f>
        <v>44.167713333333332</v>
      </c>
      <c r="E12" s="65">
        <f>-59-(9.8079/60)</f>
        <v>-59.163465000000002</v>
      </c>
      <c r="F12" s="66">
        <v>206</v>
      </c>
      <c r="G12" s="66">
        <f t="shared" si="0"/>
        <v>6</v>
      </c>
      <c r="H12" s="67">
        <f t="shared" si="1"/>
        <v>5</v>
      </c>
      <c r="I12" s="36" t="s">
        <v>153</v>
      </c>
      <c r="J12" s="37" t="s">
        <v>94</v>
      </c>
      <c r="K12" s="37" t="s">
        <v>104</v>
      </c>
      <c r="M12" s="37"/>
      <c r="N12" s="37"/>
      <c r="O12" s="37" t="s">
        <v>154</v>
      </c>
      <c r="P12" s="37" t="s">
        <v>105</v>
      </c>
      <c r="Q12" s="68" t="s">
        <v>102</v>
      </c>
      <c r="R12" s="67"/>
      <c r="S12" s="69"/>
      <c r="T12" s="70"/>
      <c r="U12" s="70"/>
      <c r="V12" s="68"/>
      <c r="W12" s="37"/>
      <c r="X12" s="68"/>
      <c r="Y12" s="68"/>
    </row>
    <row r="13" spans="1:43" x14ac:dyDescent="0.55000000000000004">
      <c r="A13" s="63" t="s">
        <v>136</v>
      </c>
      <c r="B13" s="37" t="s">
        <v>144</v>
      </c>
      <c r="C13" s="64">
        <v>44436.6953125</v>
      </c>
      <c r="D13" s="65">
        <f>44+(9.7059/60)</f>
        <v>44.161765000000003</v>
      </c>
      <c r="E13" s="65">
        <f>-59-(10.5584/60)</f>
        <v>-59.175973333333332</v>
      </c>
      <c r="F13" s="66">
        <v>240</v>
      </c>
      <c r="G13" s="66">
        <f t="shared" si="0"/>
        <v>6</v>
      </c>
      <c r="H13" s="67">
        <f t="shared" si="1"/>
        <v>5</v>
      </c>
      <c r="I13" s="36" t="s">
        <v>153</v>
      </c>
      <c r="J13" s="37" t="s">
        <v>95</v>
      </c>
      <c r="K13" s="37" t="s">
        <v>109</v>
      </c>
      <c r="M13" s="37"/>
      <c r="N13" s="37"/>
      <c r="O13" s="37" t="s">
        <v>154</v>
      </c>
      <c r="P13" s="37" t="s">
        <v>110</v>
      </c>
      <c r="Q13" s="68" t="s">
        <v>102</v>
      </c>
      <c r="R13" s="67"/>
      <c r="S13" s="69"/>
      <c r="T13" s="70"/>
      <c r="U13" s="70"/>
      <c r="V13" s="68"/>
      <c r="W13" s="37"/>
      <c r="X13" s="68"/>
      <c r="Y13" s="68"/>
    </row>
    <row r="14" spans="1:43" x14ac:dyDescent="0.55000000000000004">
      <c r="A14" s="63" t="s">
        <v>136</v>
      </c>
      <c r="B14" s="37" t="s">
        <v>145</v>
      </c>
      <c r="C14" s="64">
        <v>44436.703333333331</v>
      </c>
      <c r="D14" s="65">
        <f>44+(9.3101/60)</f>
        <v>44.155168333333336</v>
      </c>
      <c r="E14" s="65">
        <f>-59-(11.3353/60)</f>
        <v>-59.188921666666666</v>
      </c>
      <c r="F14" s="66">
        <v>248</v>
      </c>
      <c r="G14" s="66">
        <f t="shared" si="0"/>
        <v>6</v>
      </c>
      <c r="H14" s="67">
        <f t="shared" si="1"/>
        <v>5</v>
      </c>
      <c r="I14" s="36" t="s">
        <v>153</v>
      </c>
      <c r="J14" s="37" t="s">
        <v>96</v>
      </c>
      <c r="K14" s="37" t="s">
        <v>113</v>
      </c>
      <c r="M14" s="37"/>
      <c r="N14" s="37"/>
      <c r="O14" s="37" t="s">
        <v>154</v>
      </c>
      <c r="P14" s="37" t="s">
        <v>114</v>
      </c>
      <c r="Q14" s="68" t="s">
        <v>102</v>
      </c>
      <c r="R14" s="67"/>
      <c r="S14" s="69"/>
      <c r="T14" s="70"/>
      <c r="U14" s="70"/>
      <c r="V14" s="68"/>
      <c r="W14" s="37"/>
      <c r="X14" s="68"/>
      <c r="Y14" s="68"/>
    </row>
    <row r="15" spans="1:43" x14ac:dyDescent="0.55000000000000004">
      <c r="A15" s="63" t="s">
        <v>136</v>
      </c>
      <c r="B15" s="37" t="s">
        <v>146</v>
      </c>
      <c r="C15" s="64">
        <v>44436.713078703702</v>
      </c>
      <c r="D15" s="65">
        <f>44+(8.9339/60)</f>
        <v>44.148898333333335</v>
      </c>
      <c r="E15" s="65">
        <f>-59-(12.1289/60)</f>
        <v>-59.202148333333334</v>
      </c>
      <c r="F15" s="66">
        <v>301</v>
      </c>
      <c r="G15" s="66">
        <f t="shared" si="0"/>
        <v>6</v>
      </c>
      <c r="H15" s="67">
        <f t="shared" si="1"/>
        <v>5</v>
      </c>
      <c r="I15" s="36" t="s">
        <v>153</v>
      </c>
      <c r="J15" s="37" t="s">
        <v>97</v>
      </c>
      <c r="K15" s="37" t="s">
        <v>115</v>
      </c>
      <c r="M15" s="37"/>
      <c r="N15" s="37"/>
      <c r="O15" s="37" t="s">
        <v>154</v>
      </c>
      <c r="P15" s="37" t="s">
        <v>116</v>
      </c>
      <c r="Q15" s="68" t="s">
        <v>102</v>
      </c>
      <c r="R15" s="67"/>
      <c r="S15" s="69"/>
      <c r="T15" s="70"/>
      <c r="U15" s="70"/>
      <c r="V15" s="68"/>
      <c r="W15" s="37"/>
      <c r="X15" s="68"/>
      <c r="Y15" s="68"/>
    </row>
    <row r="16" spans="1:43" x14ac:dyDescent="0.55000000000000004">
      <c r="A16" s="63" t="s">
        <v>136</v>
      </c>
      <c r="B16" s="37" t="s">
        <v>147</v>
      </c>
      <c r="C16" s="64">
        <v>44436.729525462964</v>
      </c>
      <c r="D16" s="65">
        <f>44+(8.5343/60)</f>
        <v>44.142238333333331</v>
      </c>
      <c r="E16" s="65">
        <f>-59-(12.8934/60)</f>
        <v>-59.214889999999997</v>
      </c>
      <c r="F16" s="66">
        <v>305</v>
      </c>
      <c r="G16" s="66">
        <f t="shared" si="0"/>
        <v>6</v>
      </c>
      <c r="H16" s="67">
        <f t="shared" si="1"/>
        <v>5</v>
      </c>
      <c r="I16" s="36" t="s">
        <v>153</v>
      </c>
      <c r="J16" s="37" t="s">
        <v>98</v>
      </c>
      <c r="K16" s="37" t="s">
        <v>111</v>
      </c>
      <c r="M16" s="37"/>
      <c r="N16" s="37"/>
      <c r="O16" s="37" t="s">
        <v>154</v>
      </c>
      <c r="P16" s="37" t="s">
        <v>112</v>
      </c>
      <c r="Q16" s="68" t="s">
        <v>102</v>
      </c>
      <c r="R16" s="67"/>
      <c r="S16" s="69"/>
      <c r="T16" s="70"/>
      <c r="U16" s="70"/>
      <c r="V16" s="68"/>
      <c r="W16" s="37"/>
      <c r="X16" s="68"/>
      <c r="Y16" s="68"/>
    </row>
    <row r="17" spans="1:43" x14ac:dyDescent="0.55000000000000004">
      <c r="A17" s="63" t="s">
        <v>136</v>
      </c>
      <c r="B17" s="37" t="s">
        <v>148</v>
      </c>
      <c r="C17" s="64">
        <v>44436.755844907406</v>
      </c>
      <c r="D17" s="65">
        <f>44+(8.1204/60)</f>
        <v>44.135339999999999</v>
      </c>
      <c r="E17" s="65">
        <f>-59-(13.6964/60)</f>
        <v>-59.228273333333334</v>
      </c>
      <c r="F17" s="66">
        <v>311</v>
      </c>
      <c r="G17" s="66">
        <f t="shared" si="0"/>
        <v>6</v>
      </c>
      <c r="H17" s="67">
        <f t="shared" si="1"/>
        <v>5</v>
      </c>
      <c r="I17" s="36" t="s">
        <v>153</v>
      </c>
      <c r="J17" s="37" t="s">
        <v>99</v>
      </c>
      <c r="K17" s="37" t="s">
        <v>117</v>
      </c>
      <c r="M17" s="37"/>
      <c r="N17" s="37"/>
      <c r="O17" s="37" t="s">
        <v>154</v>
      </c>
      <c r="P17" s="37" t="s">
        <v>118</v>
      </c>
      <c r="Q17" s="68" t="s">
        <v>102</v>
      </c>
      <c r="R17" s="67"/>
      <c r="S17" s="69"/>
      <c r="T17" s="70"/>
      <c r="U17" s="70"/>
      <c r="V17" s="68"/>
      <c r="W17" s="37"/>
      <c r="X17" s="68"/>
      <c r="Y17" s="68"/>
    </row>
    <row r="18" spans="1:43" x14ac:dyDescent="0.55000000000000004">
      <c r="A18" s="63" t="s">
        <v>136</v>
      </c>
      <c r="B18" s="37" t="s">
        <v>149</v>
      </c>
      <c r="C18" s="64">
        <v>44436.766516203701</v>
      </c>
      <c r="D18" s="65">
        <f>44+(7.7366/60)</f>
        <v>44.128943333333332</v>
      </c>
      <c r="E18" s="65">
        <f>-59-(14.4848/60)</f>
        <v>-59.241413333333334</v>
      </c>
      <c r="F18" s="66">
        <v>297</v>
      </c>
      <c r="G18" s="66">
        <f t="shared" si="0"/>
        <v>6</v>
      </c>
      <c r="H18" s="67">
        <f t="shared" si="1"/>
        <v>5</v>
      </c>
      <c r="I18" s="36" t="s">
        <v>153</v>
      </c>
      <c r="J18" s="37" t="s">
        <v>100</v>
      </c>
      <c r="K18" s="37" t="s">
        <v>106</v>
      </c>
      <c r="M18" s="37"/>
      <c r="N18" s="37"/>
      <c r="O18" s="37" t="s">
        <v>154</v>
      </c>
      <c r="P18" s="37" t="s">
        <v>203</v>
      </c>
      <c r="Q18" s="68" t="s">
        <v>102</v>
      </c>
      <c r="R18" s="67"/>
      <c r="S18" s="69"/>
      <c r="T18" s="70"/>
      <c r="U18" s="70"/>
      <c r="V18" s="68"/>
      <c r="W18" s="37"/>
      <c r="X18" s="68"/>
      <c r="Y18" s="68"/>
    </row>
    <row r="19" spans="1:43" x14ac:dyDescent="0.55000000000000004">
      <c r="A19" s="63" t="s">
        <v>136</v>
      </c>
      <c r="B19" s="37" t="s">
        <v>150</v>
      </c>
      <c r="C19" s="64">
        <v>44436.775324074071</v>
      </c>
      <c r="D19" s="65">
        <f>44+(7.401/60)</f>
        <v>44.123350000000002</v>
      </c>
      <c r="E19" s="65">
        <f>-59-(15.1874/60)</f>
        <v>-59.253123333333335</v>
      </c>
      <c r="F19" s="66">
        <v>271</v>
      </c>
      <c r="G19" s="66">
        <f t="shared" si="0"/>
        <v>6</v>
      </c>
      <c r="H19" s="67">
        <f t="shared" si="1"/>
        <v>5</v>
      </c>
      <c r="I19" s="36" t="s">
        <v>153</v>
      </c>
      <c r="J19" s="37" t="s">
        <v>101</v>
      </c>
      <c r="K19" s="37" t="s">
        <v>107</v>
      </c>
      <c r="M19" s="37"/>
      <c r="N19" s="37"/>
      <c r="O19" s="37" t="s">
        <v>154</v>
      </c>
      <c r="P19" s="37" t="s">
        <v>108</v>
      </c>
      <c r="Q19" s="68" t="s">
        <v>102</v>
      </c>
      <c r="R19" s="67"/>
      <c r="S19" s="69"/>
      <c r="T19" s="70"/>
      <c r="U19" s="70"/>
      <c r="V19" s="68"/>
      <c r="W19" s="37"/>
      <c r="X19" s="68"/>
      <c r="Y19" s="68"/>
    </row>
    <row r="20" spans="1:43" s="36" customFormat="1" ht="17.7" customHeight="1" x14ac:dyDescent="0.55000000000000004">
      <c r="A20" s="31" t="s">
        <v>136</v>
      </c>
      <c r="B20" s="32" t="s">
        <v>155</v>
      </c>
      <c r="C20" s="32" t="s">
        <v>175</v>
      </c>
      <c r="D20" s="33">
        <f>44+(7.8265/60)</f>
        <v>44.13044166666667</v>
      </c>
      <c r="E20" s="33">
        <f>-59-(14.3457/60)</f>
        <v>-59.239094999999999</v>
      </c>
      <c r="F20" s="31">
        <v>300</v>
      </c>
      <c r="G20" s="31">
        <f t="shared" ref="G20:G28" si="2">4+2+0.41</f>
        <v>6.41</v>
      </c>
      <c r="H20" s="31">
        <v>4</v>
      </c>
      <c r="I20" s="34" t="s">
        <v>204</v>
      </c>
      <c r="J20" s="35">
        <v>357714</v>
      </c>
      <c r="M20" s="31"/>
      <c r="O20" s="37" t="s">
        <v>154</v>
      </c>
      <c r="P20" s="38"/>
      <c r="Q20" s="32" t="s">
        <v>102</v>
      </c>
      <c r="R20" s="31"/>
      <c r="S20" s="31"/>
      <c r="Y20" s="31" t="s">
        <v>167</v>
      </c>
      <c r="Z20" s="31">
        <v>2</v>
      </c>
      <c r="AA20" s="36" t="s">
        <v>157</v>
      </c>
      <c r="AB20" s="36" t="s">
        <v>158</v>
      </c>
      <c r="AC20" s="36" t="s">
        <v>159</v>
      </c>
      <c r="AD20" s="36" t="s">
        <v>160</v>
      </c>
      <c r="AE20" s="36" t="s">
        <v>161</v>
      </c>
      <c r="AF20" s="36" t="s">
        <v>162</v>
      </c>
      <c r="AG20" s="36" t="s">
        <v>163</v>
      </c>
      <c r="AH20" s="36" t="s">
        <v>159</v>
      </c>
      <c r="AI20" s="36" t="s">
        <v>160</v>
      </c>
      <c r="AJ20" s="36" t="s">
        <v>163</v>
      </c>
      <c r="AK20" s="36" t="s">
        <v>164</v>
      </c>
      <c r="AL20" s="36" t="s">
        <v>160</v>
      </c>
      <c r="AM20" s="36" t="s">
        <v>163</v>
      </c>
      <c r="AN20" s="36" t="s">
        <v>164</v>
      </c>
      <c r="AO20" s="36" t="s">
        <v>160</v>
      </c>
      <c r="AP20" s="36" t="s">
        <v>165</v>
      </c>
      <c r="AQ20" s="39" t="s">
        <v>166</v>
      </c>
    </row>
    <row r="21" spans="1:43" s="36" customFormat="1" ht="17.7" customHeight="1" x14ac:dyDescent="0.55000000000000004">
      <c r="A21" s="31" t="s">
        <v>136</v>
      </c>
      <c r="B21" s="32" t="s">
        <v>155</v>
      </c>
      <c r="C21" s="32" t="s">
        <v>175</v>
      </c>
      <c r="D21" s="33">
        <f>44+(7.8265/60)</f>
        <v>44.13044166666667</v>
      </c>
      <c r="E21" s="33">
        <f>-59-(14.3457/60)</f>
        <v>-59.239094999999999</v>
      </c>
      <c r="F21" s="31">
        <v>300</v>
      </c>
      <c r="G21" s="31">
        <f t="shared" si="2"/>
        <v>6.41</v>
      </c>
      <c r="H21" s="31">
        <v>4</v>
      </c>
      <c r="I21" s="34" t="s">
        <v>178</v>
      </c>
      <c r="J21" s="35" t="s">
        <v>156</v>
      </c>
      <c r="M21" s="31" t="s">
        <v>197</v>
      </c>
      <c r="O21" s="37" t="s">
        <v>154</v>
      </c>
      <c r="P21" s="38"/>
      <c r="Q21" s="32" t="s">
        <v>102</v>
      </c>
      <c r="R21" s="31"/>
      <c r="S21" s="31"/>
      <c r="Y21" s="31" t="s">
        <v>167</v>
      </c>
      <c r="Z21" s="31">
        <v>2</v>
      </c>
      <c r="AA21" s="36" t="s">
        <v>157</v>
      </c>
      <c r="AB21" s="36" t="s">
        <v>158</v>
      </c>
      <c r="AC21" s="36" t="s">
        <v>159</v>
      </c>
      <c r="AD21" s="36" t="s">
        <v>160</v>
      </c>
      <c r="AE21" s="36" t="s">
        <v>161</v>
      </c>
      <c r="AF21" s="36" t="s">
        <v>162</v>
      </c>
      <c r="AG21" s="36" t="s">
        <v>163</v>
      </c>
      <c r="AH21" s="36" t="s">
        <v>159</v>
      </c>
      <c r="AI21" s="36" t="s">
        <v>160</v>
      </c>
      <c r="AJ21" s="36" t="s">
        <v>163</v>
      </c>
      <c r="AK21" s="36" t="s">
        <v>164</v>
      </c>
      <c r="AL21" s="36" t="s">
        <v>160</v>
      </c>
      <c r="AM21" s="36" t="s">
        <v>163</v>
      </c>
      <c r="AN21" s="36" t="s">
        <v>164</v>
      </c>
      <c r="AO21" s="36" t="s">
        <v>160</v>
      </c>
      <c r="AP21" s="36" t="s">
        <v>165</v>
      </c>
      <c r="AQ21" s="39" t="s">
        <v>166</v>
      </c>
    </row>
    <row r="22" spans="1:43" s="36" customFormat="1" x14ac:dyDescent="0.55000000000000004">
      <c r="A22" s="31" t="s">
        <v>136</v>
      </c>
      <c r="B22" s="32" t="s">
        <v>155</v>
      </c>
      <c r="C22" s="32" t="s">
        <v>175</v>
      </c>
      <c r="D22" s="33">
        <f>44+(7.8265/60)</f>
        <v>44.13044166666667</v>
      </c>
      <c r="E22" s="33">
        <f>-59-(14.3457/60)</f>
        <v>-59.239094999999999</v>
      </c>
      <c r="F22" s="31">
        <v>300</v>
      </c>
      <c r="G22" s="31">
        <f t="shared" si="2"/>
        <v>6.41</v>
      </c>
      <c r="H22" s="31">
        <v>4</v>
      </c>
      <c r="I22" s="34" t="s">
        <v>178</v>
      </c>
      <c r="J22" s="35" t="s">
        <v>156</v>
      </c>
      <c r="M22" s="31" t="s">
        <v>198</v>
      </c>
      <c r="O22" s="37" t="s">
        <v>154</v>
      </c>
      <c r="P22" s="38"/>
      <c r="Q22" s="32" t="s">
        <v>102</v>
      </c>
      <c r="R22" s="31"/>
      <c r="S22" s="31"/>
      <c r="Y22" s="31"/>
      <c r="Z22" s="31">
        <v>2</v>
      </c>
      <c r="AA22" s="36" t="s">
        <v>157</v>
      </c>
      <c r="AB22" s="36" t="s">
        <v>158</v>
      </c>
      <c r="AC22" s="36" t="s">
        <v>159</v>
      </c>
      <c r="AD22" s="36" t="s">
        <v>168</v>
      </c>
      <c r="AE22" s="36" t="s">
        <v>161</v>
      </c>
      <c r="AF22" s="36" t="s">
        <v>162</v>
      </c>
      <c r="AG22" s="36" t="s">
        <v>163</v>
      </c>
      <c r="AH22" s="36" t="s">
        <v>159</v>
      </c>
      <c r="AI22" s="36" t="s">
        <v>160</v>
      </c>
      <c r="AJ22" s="36" t="s">
        <v>163</v>
      </c>
      <c r="AK22" s="36" t="s">
        <v>164</v>
      </c>
      <c r="AL22" s="36" t="s">
        <v>160</v>
      </c>
      <c r="AM22" s="36" t="s">
        <v>163</v>
      </c>
      <c r="AN22" s="36" t="s">
        <v>164</v>
      </c>
      <c r="AO22" s="36" t="s">
        <v>160</v>
      </c>
      <c r="AP22" s="36" t="s">
        <v>165</v>
      </c>
      <c r="AQ22" s="39" t="s">
        <v>166</v>
      </c>
    </row>
    <row r="23" spans="1:43" s="36" customFormat="1" x14ac:dyDescent="0.55000000000000004">
      <c r="A23" s="31" t="s">
        <v>136</v>
      </c>
      <c r="B23" s="32" t="s">
        <v>169</v>
      </c>
      <c r="C23" s="32" t="s">
        <v>176</v>
      </c>
      <c r="D23" s="33">
        <f>44+(8.252/60)</f>
        <v>44.13753333333333</v>
      </c>
      <c r="E23" s="33">
        <f>-59-(13.4579/60)</f>
        <v>-59.22429833333333</v>
      </c>
      <c r="F23" s="31">
        <v>305</v>
      </c>
      <c r="G23" s="31">
        <f t="shared" si="2"/>
        <v>6.41</v>
      </c>
      <c r="H23" s="31">
        <v>4</v>
      </c>
      <c r="I23" s="34" t="s">
        <v>204</v>
      </c>
      <c r="J23" s="35">
        <v>357147</v>
      </c>
      <c r="M23" s="31"/>
      <c r="O23" s="37" t="s">
        <v>154</v>
      </c>
      <c r="P23" s="38"/>
      <c r="Q23" s="32" t="s">
        <v>102</v>
      </c>
      <c r="R23" s="31"/>
      <c r="S23" s="31"/>
      <c r="Y23" s="31" t="s">
        <v>171</v>
      </c>
      <c r="Z23" s="31">
        <v>2</v>
      </c>
      <c r="AA23" s="36" t="s">
        <v>157</v>
      </c>
      <c r="AB23" s="36" t="s">
        <v>158</v>
      </c>
      <c r="AC23" s="36" t="s">
        <v>159</v>
      </c>
      <c r="AD23" s="36" t="s">
        <v>160</v>
      </c>
      <c r="AE23" s="36" t="s">
        <v>161</v>
      </c>
      <c r="AF23" s="36" t="s">
        <v>162</v>
      </c>
      <c r="AG23" s="36" t="s">
        <v>163</v>
      </c>
      <c r="AH23" s="36" t="s">
        <v>159</v>
      </c>
      <c r="AI23" s="36" t="s">
        <v>160</v>
      </c>
      <c r="AJ23" s="36" t="s">
        <v>163</v>
      </c>
      <c r="AK23" s="36" t="s">
        <v>164</v>
      </c>
      <c r="AL23" s="36" t="s">
        <v>160</v>
      </c>
      <c r="AM23" s="36" t="s">
        <v>163</v>
      </c>
      <c r="AN23" s="36" t="s">
        <v>164</v>
      </c>
      <c r="AO23" s="36" t="s">
        <v>160</v>
      </c>
      <c r="AP23" s="36" t="s">
        <v>165</v>
      </c>
      <c r="AQ23" s="39" t="s">
        <v>166</v>
      </c>
    </row>
    <row r="24" spans="1:43" s="36" customFormat="1" x14ac:dyDescent="0.55000000000000004">
      <c r="A24" s="31" t="s">
        <v>136</v>
      </c>
      <c r="B24" s="32" t="s">
        <v>169</v>
      </c>
      <c r="C24" s="32" t="s">
        <v>176</v>
      </c>
      <c r="D24" s="33">
        <f>44+(8.252/60)</f>
        <v>44.13753333333333</v>
      </c>
      <c r="E24" s="33">
        <f>-59-(13.4579/60)</f>
        <v>-59.22429833333333</v>
      </c>
      <c r="F24" s="31">
        <v>305</v>
      </c>
      <c r="G24" s="31">
        <f t="shared" si="2"/>
        <v>6.41</v>
      </c>
      <c r="H24" s="31">
        <v>4</v>
      </c>
      <c r="I24" s="34" t="s">
        <v>178</v>
      </c>
      <c r="J24" s="35" t="s">
        <v>170</v>
      </c>
      <c r="M24" s="31" t="s">
        <v>199</v>
      </c>
      <c r="O24" s="37" t="s">
        <v>154</v>
      </c>
      <c r="P24" s="38"/>
      <c r="Q24" s="32" t="s">
        <v>102</v>
      </c>
      <c r="R24" s="31"/>
      <c r="S24" s="31"/>
      <c r="Y24" s="31" t="s">
        <v>171</v>
      </c>
      <c r="Z24" s="31">
        <v>2</v>
      </c>
      <c r="AA24" s="36" t="s">
        <v>157</v>
      </c>
      <c r="AB24" s="36" t="s">
        <v>158</v>
      </c>
      <c r="AC24" s="36" t="s">
        <v>159</v>
      </c>
      <c r="AD24" s="36" t="s">
        <v>160</v>
      </c>
      <c r="AE24" s="36" t="s">
        <v>161</v>
      </c>
      <c r="AF24" s="36" t="s">
        <v>162</v>
      </c>
      <c r="AG24" s="36" t="s">
        <v>163</v>
      </c>
      <c r="AH24" s="36" t="s">
        <v>159</v>
      </c>
      <c r="AI24" s="36" t="s">
        <v>160</v>
      </c>
      <c r="AJ24" s="36" t="s">
        <v>163</v>
      </c>
      <c r="AK24" s="36" t="s">
        <v>164</v>
      </c>
      <c r="AL24" s="36" t="s">
        <v>160</v>
      </c>
      <c r="AM24" s="36" t="s">
        <v>163</v>
      </c>
      <c r="AN24" s="36" t="s">
        <v>164</v>
      </c>
      <c r="AO24" s="36" t="s">
        <v>160</v>
      </c>
      <c r="AP24" s="36" t="s">
        <v>165</v>
      </c>
      <c r="AQ24" s="39" t="s">
        <v>166</v>
      </c>
    </row>
    <row r="25" spans="1:43" s="36" customFormat="1" x14ac:dyDescent="0.55000000000000004">
      <c r="A25" s="31" t="s">
        <v>136</v>
      </c>
      <c r="B25" s="32" t="s">
        <v>169</v>
      </c>
      <c r="C25" s="32" t="s">
        <v>176</v>
      </c>
      <c r="D25" s="33">
        <f>44+(8.252/60)</f>
        <v>44.13753333333333</v>
      </c>
      <c r="E25" s="33">
        <f>-59-(13.4579/60)</f>
        <v>-59.22429833333333</v>
      </c>
      <c r="F25" s="31">
        <v>305</v>
      </c>
      <c r="G25" s="31">
        <f t="shared" si="2"/>
        <v>6.41</v>
      </c>
      <c r="H25" s="31">
        <v>4</v>
      </c>
      <c r="I25" s="34" t="s">
        <v>178</v>
      </c>
      <c r="J25" s="35" t="s">
        <v>170</v>
      </c>
      <c r="M25" s="31" t="s">
        <v>200</v>
      </c>
      <c r="O25" s="37" t="s">
        <v>154</v>
      </c>
      <c r="P25" s="38"/>
      <c r="Q25" s="32" t="s">
        <v>102</v>
      </c>
      <c r="R25" s="31"/>
      <c r="S25" s="31"/>
      <c r="Y25" s="31"/>
      <c r="Z25" s="31">
        <v>2</v>
      </c>
      <c r="AA25" s="36" t="s">
        <v>157</v>
      </c>
      <c r="AB25" s="36" t="s">
        <v>158</v>
      </c>
      <c r="AC25" s="36" t="s">
        <v>159</v>
      </c>
      <c r="AD25" s="36" t="s">
        <v>168</v>
      </c>
      <c r="AE25" s="36" t="s">
        <v>161</v>
      </c>
      <c r="AF25" s="36" t="s">
        <v>162</v>
      </c>
      <c r="AG25" s="36" t="s">
        <v>163</v>
      </c>
      <c r="AH25" s="36" t="s">
        <v>159</v>
      </c>
      <c r="AI25" s="36" t="s">
        <v>160</v>
      </c>
      <c r="AJ25" s="36" t="s">
        <v>163</v>
      </c>
      <c r="AK25" s="36" t="s">
        <v>164</v>
      </c>
      <c r="AL25" s="36" t="s">
        <v>160</v>
      </c>
      <c r="AM25" s="36" t="s">
        <v>163</v>
      </c>
      <c r="AN25" s="36" t="s">
        <v>164</v>
      </c>
      <c r="AO25" s="36" t="s">
        <v>160</v>
      </c>
      <c r="AP25" s="36" t="s">
        <v>165</v>
      </c>
      <c r="AQ25" s="39" t="s">
        <v>166</v>
      </c>
    </row>
    <row r="26" spans="1:43" s="40" customFormat="1" x14ac:dyDescent="0.55000000000000004">
      <c r="A26" s="31" t="s">
        <v>136</v>
      </c>
      <c r="B26" s="32" t="s">
        <v>172</v>
      </c>
      <c r="C26" s="32" t="s">
        <v>177</v>
      </c>
      <c r="D26" s="33">
        <f>44+(8.679/60)</f>
        <v>44.144649999999999</v>
      </c>
      <c r="E26" s="33">
        <f>-59-(12.6666/60)</f>
        <v>-59.211109999999998</v>
      </c>
      <c r="F26" s="31">
        <v>310</v>
      </c>
      <c r="G26" s="31">
        <f t="shared" si="2"/>
        <v>6.41</v>
      </c>
      <c r="H26" s="31">
        <v>4</v>
      </c>
      <c r="I26" s="34" t="s">
        <v>204</v>
      </c>
      <c r="J26" s="35">
        <v>356603</v>
      </c>
      <c r="L26" s="36"/>
      <c r="M26" s="32"/>
      <c r="O26" s="37" t="s">
        <v>154</v>
      </c>
      <c r="P26" s="38"/>
      <c r="Q26" s="32" t="s">
        <v>102</v>
      </c>
      <c r="R26" s="31"/>
      <c r="S26" s="31"/>
      <c r="Y26" s="31" t="s">
        <v>174</v>
      </c>
      <c r="Z26" s="31">
        <v>2</v>
      </c>
      <c r="AA26" s="36" t="s">
        <v>157</v>
      </c>
      <c r="AB26" s="36" t="s">
        <v>158</v>
      </c>
      <c r="AC26" s="36" t="s">
        <v>159</v>
      </c>
      <c r="AD26" s="36" t="s">
        <v>160</v>
      </c>
      <c r="AE26" s="36" t="s">
        <v>161</v>
      </c>
      <c r="AF26" s="36" t="s">
        <v>162</v>
      </c>
      <c r="AG26" s="36" t="s">
        <v>163</v>
      </c>
      <c r="AH26" s="36" t="s">
        <v>159</v>
      </c>
      <c r="AI26" s="36" t="s">
        <v>160</v>
      </c>
      <c r="AJ26" s="36" t="s">
        <v>163</v>
      </c>
      <c r="AK26" s="36" t="s">
        <v>164</v>
      </c>
      <c r="AL26" s="36" t="s">
        <v>160</v>
      </c>
      <c r="AM26" s="36" t="s">
        <v>163</v>
      </c>
      <c r="AN26" s="36" t="s">
        <v>164</v>
      </c>
      <c r="AO26" s="36" t="s">
        <v>160</v>
      </c>
      <c r="AP26" s="36" t="s">
        <v>165</v>
      </c>
      <c r="AQ26" s="39" t="s">
        <v>166</v>
      </c>
    </row>
    <row r="27" spans="1:43" s="40" customFormat="1" x14ac:dyDescent="0.55000000000000004">
      <c r="A27" s="31" t="s">
        <v>136</v>
      </c>
      <c r="B27" s="32" t="s">
        <v>172</v>
      </c>
      <c r="C27" s="32" t="s">
        <v>177</v>
      </c>
      <c r="D27" s="33">
        <f>44+(8.679/60)</f>
        <v>44.144649999999999</v>
      </c>
      <c r="E27" s="33">
        <f>-59-(12.6666/60)</f>
        <v>-59.211109999999998</v>
      </c>
      <c r="F27" s="31">
        <v>310</v>
      </c>
      <c r="G27" s="31">
        <f t="shared" si="2"/>
        <v>6.41</v>
      </c>
      <c r="H27" s="31">
        <v>4</v>
      </c>
      <c r="I27" s="34" t="s">
        <v>178</v>
      </c>
      <c r="J27" s="35" t="s">
        <v>173</v>
      </c>
      <c r="L27" s="36"/>
      <c r="M27" s="32" t="s">
        <v>201</v>
      </c>
      <c r="O27" s="37" t="s">
        <v>154</v>
      </c>
      <c r="P27" s="38"/>
      <c r="Q27" s="32" t="s">
        <v>102</v>
      </c>
      <c r="R27" s="31"/>
      <c r="S27" s="31"/>
      <c r="Y27" s="31" t="s">
        <v>174</v>
      </c>
      <c r="Z27" s="31">
        <v>2</v>
      </c>
      <c r="AA27" s="36" t="s">
        <v>157</v>
      </c>
      <c r="AB27" s="36" t="s">
        <v>158</v>
      </c>
      <c r="AC27" s="36" t="s">
        <v>159</v>
      </c>
      <c r="AD27" s="36" t="s">
        <v>160</v>
      </c>
      <c r="AE27" s="36" t="s">
        <v>161</v>
      </c>
      <c r="AF27" s="36" t="s">
        <v>162</v>
      </c>
      <c r="AG27" s="36" t="s">
        <v>163</v>
      </c>
      <c r="AH27" s="36" t="s">
        <v>159</v>
      </c>
      <c r="AI27" s="36" t="s">
        <v>160</v>
      </c>
      <c r="AJ27" s="36" t="s">
        <v>163</v>
      </c>
      <c r="AK27" s="36" t="s">
        <v>164</v>
      </c>
      <c r="AL27" s="36" t="s">
        <v>160</v>
      </c>
      <c r="AM27" s="36" t="s">
        <v>163</v>
      </c>
      <c r="AN27" s="36" t="s">
        <v>164</v>
      </c>
      <c r="AO27" s="36" t="s">
        <v>160</v>
      </c>
      <c r="AP27" s="36" t="s">
        <v>165</v>
      </c>
      <c r="AQ27" s="39" t="s">
        <v>166</v>
      </c>
    </row>
    <row r="28" spans="1:43" s="40" customFormat="1" x14ac:dyDescent="0.55000000000000004">
      <c r="A28" s="31" t="s">
        <v>136</v>
      </c>
      <c r="B28" s="32" t="s">
        <v>172</v>
      </c>
      <c r="C28" s="32" t="s">
        <v>177</v>
      </c>
      <c r="D28" s="33">
        <f>44+(8.679/60)</f>
        <v>44.144649999999999</v>
      </c>
      <c r="E28" s="33">
        <f>-59-(12.6666/60)</f>
        <v>-59.211109999999998</v>
      </c>
      <c r="F28" s="31">
        <v>310</v>
      </c>
      <c r="G28" s="31">
        <f t="shared" si="2"/>
        <v>6.41</v>
      </c>
      <c r="H28" s="31">
        <v>4</v>
      </c>
      <c r="I28" s="34" t="s">
        <v>178</v>
      </c>
      <c r="J28" s="35" t="s">
        <v>173</v>
      </c>
      <c r="L28" s="36"/>
      <c r="M28" s="32" t="s">
        <v>202</v>
      </c>
      <c r="O28" s="37" t="s">
        <v>154</v>
      </c>
      <c r="P28" s="38"/>
      <c r="Q28" s="32" t="s">
        <v>102</v>
      </c>
      <c r="R28" s="31"/>
      <c r="S28" s="31"/>
      <c r="Z28" s="31">
        <v>2</v>
      </c>
      <c r="AA28" s="36" t="s">
        <v>157</v>
      </c>
      <c r="AB28" s="36" t="s">
        <v>158</v>
      </c>
      <c r="AC28" s="36" t="s">
        <v>159</v>
      </c>
      <c r="AD28" s="36" t="s">
        <v>168</v>
      </c>
      <c r="AE28" s="36" t="s">
        <v>161</v>
      </c>
      <c r="AF28" s="36" t="s">
        <v>162</v>
      </c>
      <c r="AG28" s="36" t="s">
        <v>163</v>
      </c>
      <c r="AH28" s="36" t="s">
        <v>159</v>
      </c>
      <c r="AI28" s="36" t="s">
        <v>160</v>
      </c>
      <c r="AJ28" s="36" t="s">
        <v>163</v>
      </c>
      <c r="AK28" s="36" t="s">
        <v>164</v>
      </c>
      <c r="AL28" s="36" t="s">
        <v>160</v>
      </c>
      <c r="AM28" s="36" t="s">
        <v>163</v>
      </c>
      <c r="AN28" s="36" t="s">
        <v>164</v>
      </c>
      <c r="AO28" s="36" t="s">
        <v>160</v>
      </c>
      <c r="AP28" s="36" t="s">
        <v>165</v>
      </c>
      <c r="AQ28" s="39" t="s">
        <v>166</v>
      </c>
    </row>
    <row r="29" spans="1:43" x14ac:dyDescent="0.55000000000000004">
      <c r="A29" s="37"/>
      <c r="B29" s="37"/>
      <c r="C29" s="64"/>
      <c r="D29" s="65"/>
      <c r="E29" s="65"/>
      <c r="F29" s="66"/>
      <c r="G29" s="66"/>
      <c r="H29" s="67"/>
      <c r="I29" s="37"/>
      <c r="J29" s="37"/>
      <c r="K29" s="37"/>
      <c r="L29" s="37"/>
      <c r="M29" s="37"/>
      <c r="N29" s="37"/>
      <c r="O29" s="37"/>
      <c r="P29" s="68"/>
      <c r="Q29" s="67"/>
      <c r="R29" s="69"/>
      <c r="S29" s="70"/>
      <c r="T29" s="70"/>
      <c r="U29" s="68"/>
      <c r="V29" s="37"/>
      <c r="W29" s="68"/>
      <c r="X29" s="68"/>
    </row>
    <row r="30" spans="1:43" x14ac:dyDescent="0.55000000000000004">
      <c r="A30" s="37"/>
      <c r="B30" s="37"/>
      <c r="C30" s="64"/>
      <c r="D30" s="65"/>
      <c r="E30" s="65"/>
      <c r="F30" s="66"/>
      <c r="G30" s="66"/>
      <c r="H30" s="67"/>
      <c r="I30" s="37"/>
      <c r="J30" s="37"/>
      <c r="K30" s="37"/>
      <c r="L30" s="37"/>
      <c r="M30" s="37"/>
      <c r="N30" s="37"/>
      <c r="O30" s="37"/>
      <c r="P30" s="68"/>
      <c r="Q30" s="67"/>
      <c r="R30" s="69"/>
      <c r="S30" s="70"/>
      <c r="T30" s="70"/>
      <c r="U30" s="68"/>
      <c r="V30" s="37"/>
      <c r="W30" s="68"/>
      <c r="X30" s="68"/>
    </row>
    <row r="31" spans="1:43" x14ac:dyDescent="0.55000000000000004">
      <c r="A31" s="37"/>
      <c r="B31" s="37"/>
      <c r="C31" s="64"/>
      <c r="D31" s="65"/>
      <c r="E31" s="65"/>
      <c r="F31" s="66"/>
      <c r="G31" s="66"/>
      <c r="H31" s="67"/>
      <c r="I31" s="37"/>
      <c r="J31" s="37"/>
      <c r="K31" s="37"/>
      <c r="L31" s="37"/>
      <c r="M31" s="37"/>
      <c r="N31" s="37"/>
      <c r="O31" s="37"/>
      <c r="P31" s="68"/>
      <c r="Q31" s="67"/>
      <c r="R31" s="69"/>
      <c r="S31" s="70"/>
      <c r="T31" s="70"/>
      <c r="U31" s="68"/>
      <c r="V31" s="37"/>
      <c r="W31" s="68"/>
      <c r="X31" s="68"/>
    </row>
    <row r="32" spans="1:43" x14ac:dyDescent="0.55000000000000004">
      <c r="A32" s="37"/>
      <c r="B32" s="37"/>
      <c r="C32" s="64"/>
      <c r="D32" s="65"/>
      <c r="E32" s="65"/>
      <c r="F32" s="66"/>
      <c r="G32" s="66"/>
      <c r="H32" s="67"/>
      <c r="I32" s="37"/>
      <c r="J32" s="37"/>
      <c r="K32" s="37"/>
      <c r="L32" s="37"/>
      <c r="M32" s="37"/>
      <c r="N32" s="37"/>
      <c r="O32" s="37"/>
      <c r="P32" s="68"/>
      <c r="Q32" s="67"/>
      <c r="R32" s="69"/>
      <c r="S32" s="70"/>
      <c r="T32" s="70"/>
      <c r="U32" s="68"/>
      <c r="V32" s="37"/>
      <c r="W32" s="68"/>
      <c r="X32" s="68"/>
    </row>
    <row r="33" spans="1:24" x14ac:dyDescent="0.55000000000000004">
      <c r="A33" s="37"/>
      <c r="B33" s="37"/>
      <c r="C33" s="64"/>
      <c r="D33" s="65"/>
      <c r="E33" s="65"/>
      <c r="F33" s="66"/>
      <c r="G33" s="66"/>
      <c r="H33" s="67"/>
      <c r="I33" s="37"/>
      <c r="J33" s="37"/>
      <c r="K33" s="37"/>
      <c r="L33" s="37"/>
      <c r="M33" s="37"/>
      <c r="N33" s="37"/>
      <c r="O33" s="37"/>
      <c r="P33" s="68"/>
      <c r="Q33" s="67"/>
      <c r="R33" s="69"/>
      <c r="S33" s="70"/>
      <c r="T33" s="70"/>
      <c r="U33" s="68"/>
      <c r="V33" s="37"/>
      <c r="W33" s="68"/>
      <c r="X33" s="68"/>
    </row>
    <row r="34" spans="1:24" x14ac:dyDescent="0.55000000000000004">
      <c r="A34" s="37"/>
      <c r="B34" s="37"/>
      <c r="C34" s="64"/>
      <c r="D34" s="65"/>
      <c r="E34" s="65"/>
      <c r="F34" s="66"/>
      <c r="G34" s="66"/>
      <c r="H34" s="67"/>
      <c r="I34" s="37"/>
      <c r="J34" s="37"/>
      <c r="K34" s="37"/>
      <c r="L34" s="37"/>
      <c r="M34" s="37"/>
      <c r="N34" s="37"/>
      <c r="O34" s="37"/>
      <c r="P34" s="68"/>
      <c r="Q34" s="67"/>
      <c r="R34" s="69"/>
      <c r="S34" s="70"/>
      <c r="T34" s="70"/>
      <c r="U34" s="68"/>
      <c r="V34" s="37"/>
      <c r="W34" s="68"/>
      <c r="X34" s="68"/>
    </row>
    <row r="35" spans="1:24" x14ac:dyDescent="0.55000000000000004">
      <c r="A35" s="37"/>
      <c r="B35" s="37"/>
      <c r="C35" s="64"/>
      <c r="D35" s="65"/>
      <c r="E35" s="65"/>
      <c r="F35" s="66"/>
      <c r="G35" s="66"/>
      <c r="H35" s="67"/>
      <c r="I35" s="37"/>
      <c r="J35" s="37"/>
      <c r="K35" s="37"/>
      <c r="L35" s="37"/>
      <c r="M35" s="37"/>
      <c r="N35" s="37"/>
      <c r="O35" s="37"/>
      <c r="P35" s="68"/>
      <c r="Q35" s="67"/>
      <c r="R35" s="69"/>
      <c r="S35" s="70"/>
      <c r="T35" s="70"/>
      <c r="U35" s="68"/>
      <c r="V35" s="37"/>
      <c r="W35" s="68"/>
      <c r="X35" s="68"/>
    </row>
    <row r="36" spans="1:24" x14ac:dyDescent="0.55000000000000004">
      <c r="A36" s="37"/>
      <c r="B36" s="37"/>
      <c r="C36" s="64"/>
      <c r="D36" s="65"/>
      <c r="E36" s="65"/>
      <c r="F36" s="66"/>
      <c r="G36" s="66"/>
      <c r="H36" s="67"/>
      <c r="I36" s="37"/>
      <c r="J36" s="37"/>
      <c r="K36" s="37"/>
      <c r="L36" s="37"/>
      <c r="M36" s="37"/>
      <c r="N36" s="37"/>
      <c r="O36" s="37"/>
      <c r="P36" s="68"/>
      <c r="Q36" s="67"/>
      <c r="R36" s="69"/>
      <c r="S36" s="70"/>
      <c r="T36" s="70"/>
      <c r="U36" s="68"/>
      <c r="V36" s="37"/>
      <c r="W36" s="68"/>
      <c r="X36" s="68"/>
    </row>
    <row r="37" spans="1:24" x14ac:dyDescent="0.55000000000000004">
      <c r="A37" s="37"/>
      <c r="B37" s="37"/>
      <c r="C37" s="64"/>
      <c r="D37" s="65"/>
      <c r="E37" s="65"/>
      <c r="F37" s="66"/>
      <c r="G37" s="66"/>
      <c r="H37" s="67"/>
      <c r="I37" s="37"/>
      <c r="J37" s="37"/>
      <c r="K37" s="37"/>
      <c r="L37" s="37"/>
      <c r="M37" s="37"/>
      <c r="N37" s="37"/>
      <c r="O37" s="37"/>
      <c r="P37" s="68"/>
      <c r="Q37" s="67"/>
      <c r="R37" s="69"/>
      <c r="S37" s="70"/>
      <c r="T37" s="70"/>
      <c r="U37" s="68"/>
      <c r="V37" s="37"/>
      <c r="W37" s="68"/>
      <c r="X37" s="68"/>
    </row>
    <row r="38" spans="1:24" x14ac:dyDescent="0.55000000000000004">
      <c r="A38" s="37"/>
      <c r="B38" s="37"/>
      <c r="C38" s="64"/>
      <c r="D38" s="65"/>
      <c r="E38" s="65"/>
      <c r="F38" s="66"/>
      <c r="G38" s="66"/>
      <c r="H38" s="67"/>
      <c r="I38" s="37"/>
      <c r="J38" s="37"/>
      <c r="K38" s="37"/>
      <c r="L38" s="37"/>
      <c r="M38" s="37"/>
      <c r="N38" s="37"/>
      <c r="O38" s="37"/>
      <c r="P38" s="68"/>
      <c r="Q38" s="67"/>
      <c r="R38" s="69"/>
      <c r="S38" s="70"/>
      <c r="T38" s="70"/>
      <c r="U38" s="68"/>
      <c r="V38" s="37"/>
      <c r="W38" s="68"/>
      <c r="X38" s="68"/>
    </row>
    <row r="39" spans="1:24" x14ac:dyDescent="0.55000000000000004">
      <c r="A39" s="37"/>
      <c r="B39" s="37"/>
      <c r="C39" s="64"/>
      <c r="D39" s="65"/>
      <c r="E39" s="65"/>
      <c r="F39" s="66"/>
      <c r="G39" s="66"/>
      <c r="H39" s="67"/>
      <c r="I39" s="37"/>
      <c r="J39" s="37"/>
      <c r="K39" s="37"/>
      <c r="L39" s="37"/>
      <c r="M39" s="37"/>
      <c r="N39" s="37"/>
      <c r="O39" s="37"/>
      <c r="P39" s="68"/>
      <c r="Q39" s="67"/>
      <c r="R39" s="69"/>
      <c r="S39" s="70"/>
      <c r="T39" s="70"/>
      <c r="U39" s="68"/>
      <c r="V39" s="37"/>
      <c r="W39" s="68"/>
      <c r="X39" s="68"/>
    </row>
    <row r="40" spans="1:24" x14ac:dyDescent="0.55000000000000004">
      <c r="A40" s="37"/>
      <c r="B40" s="37"/>
      <c r="C40" s="64"/>
      <c r="D40" s="65"/>
      <c r="E40" s="65"/>
      <c r="F40" s="66"/>
      <c r="G40" s="66"/>
      <c r="H40" s="67"/>
      <c r="I40" s="37"/>
      <c r="J40" s="37"/>
      <c r="K40" s="37"/>
      <c r="L40" s="37"/>
      <c r="M40" s="37"/>
      <c r="N40" s="37"/>
      <c r="O40" s="37"/>
      <c r="P40" s="68"/>
      <c r="Q40" s="67"/>
      <c r="R40" s="69"/>
      <c r="S40" s="70"/>
      <c r="T40" s="70"/>
      <c r="U40" s="68"/>
      <c r="V40" s="37"/>
      <c r="W40" s="68"/>
      <c r="X40" s="68"/>
    </row>
    <row r="41" spans="1:24" x14ac:dyDescent="0.55000000000000004">
      <c r="A41" s="37"/>
      <c r="B41" s="37"/>
      <c r="C41" s="64"/>
      <c r="D41" s="65"/>
      <c r="E41" s="65"/>
      <c r="F41" s="66"/>
      <c r="G41" s="66"/>
      <c r="H41" s="67"/>
      <c r="I41" s="37"/>
      <c r="J41" s="37"/>
      <c r="K41" s="37"/>
      <c r="L41" s="37"/>
      <c r="M41" s="37"/>
      <c r="N41" s="37"/>
      <c r="O41" s="37"/>
      <c r="P41" s="68"/>
      <c r="Q41" s="67"/>
      <c r="R41" s="69"/>
      <c r="S41" s="70"/>
      <c r="T41" s="70"/>
      <c r="U41" s="68"/>
      <c r="V41" s="37"/>
      <c r="W41" s="68"/>
      <c r="X41" s="68"/>
    </row>
    <row r="42" spans="1:24" x14ac:dyDescent="0.55000000000000004">
      <c r="A42" s="37"/>
      <c r="B42" s="37"/>
      <c r="C42" s="64"/>
      <c r="D42" s="65"/>
      <c r="E42" s="65"/>
      <c r="F42" s="66"/>
      <c r="G42" s="66"/>
      <c r="H42" s="67"/>
      <c r="I42" s="37"/>
      <c r="J42" s="37"/>
      <c r="K42" s="37"/>
      <c r="L42" s="37"/>
      <c r="M42" s="37"/>
      <c r="N42" s="37"/>
      <c r="O42" s="37"/>
      <c r="P42" s="68"/>
      <c r="Q42" s="67"/>
      <c r="R42" s="69"/>
      <c r="S42" s="70"/>
      <c r="T42" s="70"/>
      <c r="U42" s="68"/>
      <c r="V42" s="37"/>
      <c r="W42" s="68"/>
      <c r="X42" s="68"/>
    </row>
    <row r="43" spans="1:24" x14ac:dyDescent="0.55000000000000004">
      <c r="A43" s="37"/>
      <c r="B43" s="37"/>
      <c r="C43" s="64"/>
      <c r="D43" s="65"/>
      <c r="E43" s="65"/>
      <c r="F43" s="66"/>
      <c r="G43" s="66"/>
      <c r="H43" s="67"/>
      <c r="I43" s="37"/>
      <c r="J43" s="37"/>
      <c r="K43" s="37"/>
      <c r="L43" s="37"/>
      <c r="M43" s="37"/>
      <c r="N43" s="37"/>
      <c r="O43" s="37"/>
      <c r="P43" s="68"/>
      <c r="Q43" s="67"/>
      <c r="R43" s="69"/>
      <c r="S43" s="70"/>
      <c r="T43" s="70"/>
      <c r="U43" s="68"/>
      <c r="V43" s="37"/>
      <c r="W43" s="68"/>
      <c r="X43" s="68"/>
    </row>
    <row r="44" spans="1:24" x14ac:dyDescent="0.55000000000000004">
      <c r="A44" s="37"/>
      <c r="B44" s="37"/>
      <c r="C44" s="64"/>
      <c r="D44" s="65"/>
      <c r="E44" s="65"/>
      <c r="F44" s="66"/>
      <c r="G44" s="66"/>
      <c r="H44" s="67"/>
      <c r="I44" s="37"/>
      <c r="J44" s="37"/>
      <c r="K44" s="37"/>
      <c r="L44" s="37"/>
      <c r="M44" s="37"/>
      <c r="N44" s="37"/>
      <c r="O44" s="37"/>
      <c r="P44" s="68"/>
      <c r="Q44" s="67"/>
      <c r="R44" s="69"/>
      <c r="S44" s="70"/>
      <c r="T44" s="70"/>
      <c r="U44" s="68"/>
      <c r="V44" s="37"/>
      <c r="W44" s="68"/>
      <c r="X44" s="68"/>
    </row>
    <row r="45" spans="1:24" x14ac:dyDescent="0.55000000000000004">
      <c r="A45" s="37"/>
      <c r="B45" s="37"/>
      <c r="C45" s="64"/>
      <c r="D45" s="65"/>
      <c r="E45" s="65"/>
      <c r="F45" s="66"/>
      <c r="G45" s="66"/>
      <c r="H45" s="67"/>
      <c r="I45" s="37"/>
      <c r="J45" s="37"/>
      <c r="K45" s="37"/>
      <c r="L45" s="37"/>
      <c r="M45" s="37"/>
      <c r="N45" s="37"/>
      <c r="O45" s="37"/>
      <c r="P45" s="68"/>
      <c r="Q45" s="67"/>
      <c r="R45" s="69"/>
      <c r="S45" s="70"/>
      <c r="T45" s="70"/>
      <c r="U45" s="68"/>
      <c r="V45" s="37"/>
      <c r="W45" s="68"/>
      <c r="X45" s="68"/>
    </row>
    <row r="46" spans="1:24" x14ac:dyDescent="0.55000000000000004">
      <c r="A46" s="37"/>
      <c r="B46" s="37"/>
      <c r="C46" s="64"/>
      <c r="D46" s="65"/>
      <c r="E46" s="65"/>
      <c r="F46" s="66"/>
      <c r="G46" s="66"/>
      <c r="H46" s="67"/>
      <c r="I46" s="37"/>
      <c r="J46" s="37"/>
      <c r="K46" s="37"/>
      <c r="L46" s="37"/>
      <c r="M46" s="37"/>
      <c r="N46" s="37"/>
      <c r="O46" s="37"/>
      <c r="P46" s="68"/>
      <c r="Q46" s="67"/>
      <c r="R46" s="69"/>
      <c r="S46" s="70"/>
      <c r="T46" s="70"/>
      <c r="U46" s="68"/>
      <c r="V46" s="37"/>
      <c r="W46" s="68"/>
      <c r="X46" s="68"/>
    </row>
    <row r="47" spans="1:24" x14ac:dyDescent="0.55000000000000004">
      <c r="A47" s="37"/>
      <c r="B47" s="37"/>
      <c r="C47" s="64"/>
      <c r="D47" s="65"/>
      <c r="E47" s="65"/>
      <c r="F47" s="66"/>
      <c r="G47" s="66"/>
      <c r="H47" s="67"/>
      <c r="I47" s="37"/>
      <c r="J47" s="37"/>
      <c r="K47" s="37"/>
      <c r="L47" s="37"/>
      <c r="M47" s="37"/>
      <c r="N47" s="37"/>
      <c r="O47" s="37"/>
      <c r="P47" s="68"/>
      <c r="Q47" s="67"/>
      <c r="R47" s="69"/>
      <c r="S47" s="70"/>
      <c r="T47" s="70"/>
      <c r="U47" s="68"/>
      <c r="V47" s="37"/>
      <c r="W47" s="68"/>
      <c r="X47" s="68"/>
    </row>
    <row r="48" spans="1:24" x14ac:dyDescent="0.55000000000000004">
      <c r="A48" s="37"/>
      <c r="B48" s="37"/>
      <c r="C48" s="64"/>
      <c r="D48" s="65"/>
      <c r="E48" s="65"/>
      <c r="F48" s="66"/>
      <c r="G48" s="66"/>
      <c r="H48" s="67"/>
      <c r="I48" s="37"/>
      <c r="J48" s="37"/>
      <c r="K48" s="37"/>
      <c r="L48" s="37"/>
      <c r="M48" s="37"/>
      <c r="N48" s="37"/>
      <c r="O48" s="37"/>
      <c r="P48" s="68"/>
      <c r="Q48" s="67"/>
      <c r="R48" s="69"/>
      <c r="S48" s="70"/>
      <c r="T48" s="70"/>
      <c r="U48" s="68"/>
      <c r="V48" s="37"/>
      <c r="W48" s="68"/>
      <c r="X48" s="68"/>
    </row>
    <row r="49" spans="1:24" x14ac:dyDescent="0.55000000000000004">
      <c r="A49" s="37"/>
      <c r="B49" s="37"/>
      <c r="C49" s="64"/>
      <c r="D49" s="65"/>
      <c r="E49" s="65"/>
      <c r="F49" s="66"/>
      <c r="G49" s="66"/>
      <c r="H49" s="67"/>
      <c r="I49" s="37"/>
      <c r="J49" s="37"/>
      <c r="K49" s="37"/>
      <c r="L49" s="37"/>
      <c r="M49" s="37"/>
      <c r="N49" s="37"/>
      <c r="O49" s="37"/>
      <c r="P49" s="68"/>
      <c r="Q49" s="67"/>
      <c r="R49" s="69"/>
      <c r="S49" s="70"/>
      <c r="T49" s="70"/>
      <c r="U49" s="68"/>
      <c r="V49" s="37"/>
      <c r="W49" s="68"/>
      <c r="X49" s="68"/>
    </row>
    <row r="50" spans="1:24" x14ac:dyDescent="0.55000000000000004">
      <c r="A50" s="37"/>
      <c r="B50" s="37"/>
      <c r="C50" s="64"/>
      <c r="D50" s="65"/>
      <c r="E50" s="65"/>
      <c r="F50" s="66"/>
      <c r="G50" s="66"/>
      <c r="H50" s="67"/>
      <c r="I50" s="37"/>
      <c r="J50" s="37"/>
      <c r="K50" s="37"/>
      <c r="L50" s="37"/>
      <c r="M50" s="37"/>
      <c r="N50" s="37"/>
      <c r="O50" s="37"/>
      <c r="P50" s="68"/>
      <c r="Q50" s="67"/>
      <c r="R50" s="69"/>
      <c r="S50" s="70"/>
      <c r="T50" s="70"/>
      <c r="U50" s="68"/>
      <c r="V50" s="37"/>
      <c r="W50" s="68"/>
      <c r="X50" s="68"/>
    </row>
    <row r="51" spans="1:24" x14ac:dyDescent="0.55000000000000004">
      <c r="A51" s="37"/>
      <c r="B51" s="37"/>
      <c r="C51" s="64"/>
      <c r="D51" s="65"/>
      <c r="E51" s="65"/>
      <c r="F51" s="66"/>
      <c r="G51" s="66"/>
      <c r="H51" s="67"/>
      <c r="I51" s="37"/>
      <c r="J51" s="37"/>
      <c r="K51" s="37"/>
      <c r="L51" s="37"/>
      <c r="M51" s="37"/>
      <c r="N51" s="37"/>
      <c r="O51" s="37"/>
      <c r="P51" s="68"/>
      <c r="Q51" s="67"/>
      <c r="R51" s="69"/>
      <c r="S51" s="70"/>
      <c r="T51" s="70"/>
      <c r="U51" s="68"/>
      <c r="V51" s="37"/>
      <c r="W51" s="68"/>
      <c r="X51" s="68"/>
    </row>
    <row r="52" spans="1:24" x14ac:dyDescent="0.55000000000000004">
      <c r="A52" s="37"/>
      <c r="B52" s="37"/>
      <c r="C52" s="64"/>
      <c r="D52" s="65"/>
      <c r="E52" s="65"/>
      <c r="F52" s="66"/>
      <c r="G52" s="66"/>
      <c r="H52" s="67"/>
      <c r="I52" s="37"/>
      <c r="J52" s="37"/>
      <c r="K52" s="37"/>
      <c r="L52" s="37"/>
      <c r="M52" s="37"/>
      <c r="N52" s="37"/>
      <c r="O52" s="37"/>
      <c r="P52" s="68"/>
      <c r="Q52" s="67"/>
      <c r="R52" s="69"/>
      <c r="S52" s="70"/>
      <c r="T52" s="70"/>
      <c r="U52" s="68"/>
      <c r="V52" s="37"/>
      <c r="W52" s="68"/>
      <c r="X52" s="68"/>
    </row>
    <row r="53" spans="1:24" x14ac:dyDescent="0.55000000000000004">
      <c r="A53" s="37"/>
      <c r="B53" s="37"/>
      <c r="C53" s="64"/>
      <c r="D53" s="65"/>
      <c r="E53" s="65"/>
      <c r="F53" s="66"/>
      <c r="G53" s="66"/>
      <c r="H53" s="67"/>
      <c r="I53" s="37"/>
      <c r="J53" s="37"/>
      <c r="K53" s="37"/>
      <c r="L53" s="37"/>
      <c r="M53" s="37"/>
      <c r="N53" s="37"/>
      <c r="O53" s="37"/>
      <c r="P53" s="68"/>
      <c r="Q53" s="67"/>
      <c r="R53" s="69"/>
      <c r="S53" s="70"/>
      <c r="T53" s="70"/>
      <c r="U53" s="68"/>
      <c r="V53" s="37"/>
      <c r="W53" s="68"/>
      <c r="X53" s="68"/>
    </row>
    <row r="54" spans="1:24" x14ac:dyDescent="0.55000000000000004">
      <c r="A54" s="37"/>
      <c r="B54" s="37"/>
      <c r="C54" s="64"/>
      <c r="D54" s="65"/>
      <c r="E54" s="65"/>
      <c r="F54" s="66"/>
      <c r="G54" s="66"/>
      <c r="H54" s="67"/>
      <c r="I54" s="37"/>
      <c r="J54" s="37"/>
      <c r="K54" s="37"/>
      <c r="L54" s="37"/>
      <c r="M54" s="37"/>
      <c r="N54" s="37"/>
      <c r="O54" s="37"/>
      <c r="P54" s="68"/>
      <c r="Q54" s="67"/>
      <c r="R54" s="69"/>
      <c r="S54" s="70"/>
      <c r="T54" s="70"/>
      <c r="U54" s="68"/>
      <c r="V54" s="37"/>
      <c r="W54" s="68"/>
      <c r="X54" s="68"/>
    </row>
    <row r="55" spans="1:24" x14ac:dyDescent="0.55000000000000004">
      <c r="A55" s="37"/>
      <c r="B55" s="37"/>
      <c r="C55" s="64"/>
      <c r="D55" s="65"/>
      <c r="E55" s="65"/>
      <c r="F55" s="66"/>
      <c r="G55" s="66"/>
      <c r="H55" s="67"/>
      <c r="I55" s="37"/>
      <c r="J55" s="37"/>
      <c r="K55" s="37"/>
      <c r="L55" s="37"/>
      <c r="M55" s="37"/>
      <c r="N55" s="37"/>
      <c r="O55" s="37"/>
      <c r="P55" s="68"/>
      <c r="Q55" s="67"/>
      <c r="R55" s="69"/>
      <c r="S55" s="70"/>
      <c r="T55" s="70"/>
      <c r="U55" s="68"/>
      <c r="V55" s="37"/>
      <c r="W55" s="68"/>
      <c r="X55" s="68"/>
    </row>
    <row r="56" spans="1:24" x14ac:dyDescent="0.55000000000000004">
      <c r="A56" s="37"/>
      <c r="B56" s="37"/>
      <c r="C56" s="64"/>
      <c r="D56" s="65"/>
      <c r="E56" s="65"/>
      <c r="F56" s="66"/>
      <c r="G56" s="66"/>
      <c r="H56" s="67"/>
      <c r="I56" s="37"/>
      <c r="J56" s="37"/>
      <c r="K56" s="37"/>
      <c r="L56" s="37"/>
      <c r="M56" s="37"/>
      <c r="N56" s="37"/>
      <c r="O56" s="37"/>
      <c r="P56" s="68"/>
      <c r="Q56" s="67"/>
      <c r="R56" s="69"/>
      <c r="S56" s="70"/>
      <c r="T56" s="70"/>
      <c r="U56" s="68"/>
      <c r="V56" s="37"/>
      <c r="W56" s="68"/>
      <c r="X56" s="68"/>
    </row>
    <row r="57" spans="1:24" x14ac:dyDescent="0.55000000000000004">
      <c r="A57" s="37"/>
      <c r="B57" s="37"/>
      <c r="C57" s="64"/>
      <c r="D57" s="65"/>
      <c r="E57" s="65"/>
      <c r="F57" s="66"/>
      <c r="G57" s="66"/>
      <c r="H57" s="67"/>
      <c r="I57" s="37"/>
      <c r="J57" s="37"/>
      <c r="K57" s="37"/>
      <c r="L57" s="37"/>
      <c r="M57" s="37"/>
      <c r="N57" s="37"/>
      <c r="O57" s="37"/>
      <c r="P57" s="68"/>
      <c r="Q57" s="67"/>
      <c r="R57" s="69"/>
      <c r="S57" s="70"/>
      <c r="T57" s="70"/>
      <c r="U57" s="68"/>
      <c r="V57" s="37"/>
      <c r="W57" s="68"/>
      <c r="X57" s="68"/>
    </row>
    <row r="58" spans="1:24" x14ac:dyDescent="0.55000000000000004">
      <c r="A58" s="37"/>
      <c r="B58" s="37"/>
      <c r="C58" s="64"/>
      <c r="D58" s="65"/>
      <c r="E58" s="65"/>
      <c r="F58" s="66"/>
      <c r="G58" s="66"/>
      <c r="H58" s="67"/>
      <c r="I58" s="37"/>
      <c r="J58" s="37"/>
      <c r="K58" s="37"/>
      <c r="L58" s="37"/>
      <c r="M58" s="37"/>
      <c r="N58" s="37"/>
      <c r="O58" s="37"/>
      <c r="P58" s="68"/>
      <c r="Q58" s="67"/>
      <c r="R58" s="69"/>
      <c r="S58" s="70"/>
      <c r="T58" s="70"/>
      <c r="U58" s="68"/>
      <c r="V58" s="37"/>
      <c r="W58" s="68"/>
      <c r="X58" s="68"/>
    </row>
    <row r="59" spans="1:24" x14ac:dyDescent="0.55000000000000004">
      <c r="A59" s="37"/>
      <c r="B59" s="37"/>
      <c r="C59" s="64"/>
      <c r="D59" s="65"/>
      <c r="E59" s="65"/>
      <c r="F59" s="66"/>
      <c r="G59" s="66"/>
      <c r="H59" s="67"/>
      <c r="I59" s="37"/>
      <c r="J59" s="37"/>
      <c r="K59" s="37"/>
      <c r="L59" s="37"/>
      <c r="M59" s="37"/>
      <c r="N59" s="37"/>
      <c r="O59" s="37"/>
      <c r="P59" s="68"/>
      <c r="Q59" s="67"/>
      <c r="R59" s="69"/>
      <c r="S59" s="70"/>
      <c r="T59" s="70"/>
      <c r="U59" s="68"/>
      <c r="V59" s="37"/>
      <c r="W59" s="68"/>
      <c r="X59" s="68"/>
    </row>
    <row r="60" spans="1:24" x14ac:dyDescent="0.55000000000000004">
      <c r="A60" s="37"/>
      <c r="B60" s="37"/>
      <c r="C60" s="64"/>
      <c r="D60" s="65"/>
      <c r="E60" s="65"/>
      <c r="F60" s="66"/>
      <c r="G60" s="66"/>
      <c r="H60" s="67"/>
      <c r="I60" s="37"/>
      <c r="J60" s="37"/>
      <c r="K60" s="37"/>
      <c r="L60" s="37"/>
      <c r="M60" s="37"/>
      <c r="N60" s="37"/>
      <c r="O60" s="37"/>
      <c r="P60" s="68"/>
      <c r="Q60" s="67"/>
      <c r="R60" s="69"/>
      <c r="S60" s="70"/>
      <c r="T60" s="70"/>
      <c r="U60" s="68"/>
      <c r="V60" s="37"/>
      <c r="W60" s="68"/>
      <c r="X60" s="68"/>
    </row>
    <row r="61" spans="1:24" x14ac:dyDescent="0.55000000000000004">
      <c r="A61" s="37"/>
      <c r="B61" s="37"/>
      <c r="C61" s="64"/>
      <c r="D61" s="65"/>
      <c r="E61" s="65"/>
      <c r="F61" s="66"/>
      <c r="G61" s="66"/>
      <c r="H61" s="67"/>
      <c r="I61" s="37"/>
      <c r="J61" s="37"/>
      <c r="K61" s="37"/>
      <c r="L61" s="37"/>
      <c r="M61" s="37"/>
      <c r="N61" s="37"/>
      <c r="O61" s="37"/>
      <c r="P61" s="68"/>
      <c r="Q61" s="67"/>
      <c r="R61" s="69"/>
      <c r="S61" s="70"/>
      <c r="T61" s="70"/>
      <c r="U61" s="68"/>
      <c r="V61" s="37"/>
      <c r="W61" s="68"/>
      <c r="X61" s="68"/>
    </row>
    <row r="62" spans="1:24" x14ac:dyDescent="0.55000000000000004">
      <c r="A62" s="37"/>
      <c r="B62" s="37"/>
      <c r="C62" s="64"/>
      <c r="D62" s="65"/>
      <c r="E62" s="65"/>
      <c r="F62" s="66"/>
      <c r="G62" s="66"/>
      <c r="H62" s="67"/>
      <c r="I62" s="37"/>
      <c r="J62" s="37"/>
      <c r="K62" s="37"/>
      <c r="L62" s="37"/>
      <c r="M62" s="37"/>
      <c r="N62" s="37"/>
      <c r="O62" s="37"/>
      <c r="P62" s="68"/>
      <c r="Q62" s="67"/>
      <c r="R62" s="69"/>
      <c r="S62" s="70"/>
      <c r="T62" s="70"/>
      <c r="U62" s="68"/>
      <c r="V62" s="37"/>
      <c r="W62" s="68"/>
      <c r="X62" s="68"/>
    </row>
    <row r="63" spans="1:24" x14ac:dyDescent="0.55000000000000004">
      <c r="A63" s="37"/>
      <c r="B63" s="37"/>
      <c r="C63" s="64"/>
      <c r="D63" s="65"/>
      <c r="E63" s="65"/>
      <c r="F63" s="66"/>
      <c r="G63" s="66"/>
      <c r="H63" s="67"/>
      <c r="I63" s="37"/>
      <c r="J63" s="37"/>
      <c r="K63" s="37"/>
      <c r="L63" s="37"/>
      <c r="M63" s="37"/>
      <c r="N63" s="37"/>
      <c r="O63" s="37"/>
      <c r="P63" s="68"/>
      <c r="Q63" s="67"/>
      <c r="R63" s="69"/>
      <c r="S63" s="70"/>
      <c r="T63" s="70"/>
      <c r="U63" s="68"/>
      <c r="V63" s="37"/>
      <c r="W63" s="68"/>
      <c r="X63" s="68"/>
    </row>
    <row r="64" spans="1:24" x14ac:dyDescent="0.55000000000000004">
      <c r="A64" s="37"/>
      <c r="B64" s="37"/>
      <c r="C64" s="64"/>
      <c r="D64" s="65"/>
      <c r="E64" s="65"/>
      <c r="F64" s="66"/>
      <c r="G64" s="66"/>
      <c r="H64" s="67"/>
      <c r="I64" s="37"/>
      <c r="J64" s="37"/>
      <c r="K64" s="37"/>
      <c r="L64" s="37"/>
      <c r="M64" s="37"/>
      <c r="N64" s="37"/>
      <c r="O64" s="37"/>
      <c r="P64" s="68"/>
      <c r="Q64" s="67"/>
      <c r="R64" s="69"/>
      <c r="S64" s="70"/>
      <c r="T64" s="70"/>
      <c r="U64" s="68"/>
      <c r="V64" s="37"/>
      <c r="W64" s="68"/>
      <c r="X64" s="68"/>
    </row>
    <row r="65" spans="1:24" x14ac:dyDescent="0.55000000000000004">
      <c r="A65" s="37"/>
      <c r="B65" s="37"/>
      <c r="C65" s="64"/>
      <c r="D65" s="65"/>
      <c r="E65" s="65"/>
      <c r="F65" s="66"/>
      <c r="G65" s="66"/>
      <c r="H65" s="67"/>
      <c r="I65" s="37"/>
      <c r="J65" s="37"/>
      <c r="K65" s="37"/>
      <c r="L65" s="37"/>
      <c r="M65" s="37"/>
      <c r="N65" s="37"/>
      <c r="O65" s="37"/>
      <c r="P65" s="68"/>
      <c r="Q65" s="67"/>
      <c r="R65" s="69"/>
      <c r="S65" s="70"/>
      <c r="T65" s="70"/>
      <c r="U65" s="68"/>
      <c r="V65" s="37"/>
      <c r="W65" s="68"/>
      <c r="X65" s="68"/>
    </row>
    <row r="66" spans="1:24" x14ac:dyDescent="0.55000000000000004">
      <c r="A66" s="37"/>
      <c r="B66" s="37"/>
      <c r="C66" s="64"/>
      <c r="D66" s="65"/>
      <c r="E66" s="65"/>
      <c r="F66" s="66"/>
      <c r="G66" s="66"/>
      <c r="H66" s="67"/>
      <c r="I66" s="37"/>
      <c r="J66" s="37"/>
      <c r="K66" s="37"/>
      <c r="L66" s="37"/>
      <c r="M66" s="37"/>
      <c r="N66" s="37"/>
      <c r="O66" s="37"/>
      <c r="P66" s="68"/>
      <c r="Q66" s="67"/>
      <c r="R66" s="69"/>
      <c r="S66" s="70"/>
      <c r="T66" s="70"/>
      <c r="U66" s="68"/>
      <c r="V66" s="37"/>
      <c r="W66" s="68"/>
      <c r="X66" s="68"/>
    </row>
    <row r="67" spans="1:24" x14ac:dyDescent="0.55000000000000004">
      <c r="A67" s="37"/>
      <c r="B67" s="37"/>
      <c r="C67" s="64"/>
      <c r="D67" s="65"/>
      <c r="E67" s="65"/>
      <c r="F67" s="66"/>
      <c r="G67" s="66"/>
      <c r="H67" s="67"/>
      <c r="I67" s="37"/>
      <c r="J67" s="37"/>
      <c r="K67" s="37"/>
      <c r="L67" s="37"/>
      <c r="M67" s="37"/>
      <c r="N67" s="37"/>
      <c r="O67" s="37"/>
      <c r="P67" s="68"/>
      <c r="Q67" s="67"/>
      <c r="R67" s="69"/>
      <c r="S67" s="70"/>
      <c r="T67" s="70"/>
      <c r="U67" s="68"/>
      <c r="V67" s="37"/>
      <c r="W67" s="68"/>
      <c r="X67" s="68"/>
    </row>
    <row r="68" spans="1:24" x14ac:dyDescent="0.55000000000000004">
      <c r="A68" s="37"/>
      <c r="B68" s="37"/>
      <c r="C68" s="64"/>
      <c r="D68" s="65"/>
      <c r="E68" s="65"/>
      <c r="F68" s="66"/>
      <c r="G68" s="66"/>
      <c r="H68" s="67"/>
      <c r="I68" s="37"/>
      <c r="J68" s="37"/>
      <c r="K68" s="37"/>
      <c r="L68" s="37"/>
      <c r="M68" s="37"/>
      <c r="N68" s="37"/>
      <c r="O68" s="37"/>
      <c r="P68" s="68"/>
      <c r="Q68" s="67"/>
      <c r="R68" s="69"/>
      <c r="S68" s="70"/>
      <c r="T68" s="70"/>
      <c r="U68" s="68"/>
      <c r="V68" s="37"/>
      <c r="W68" s="68"/>
      <c r="X68" s="68"/>
    </row>
    <row r="69" spans="1:24" x14ac:dyDescent="0.55000000000000004">
      <c r="A69" s="37"/>
      <c r="B69" s="37"/>
      <c r="C69" s="64"/>
      <c r="D69" s="65"/>
      <c r="E69" s="65"/>
      <c r="F69" s="66"/>
      <c r="G69" s="66"/>
      <c r="H69" s="67"/>
      <c r="I69" s="37"/>
      <c r="J69" s="37"/>
      <c r="K69" s="37"/>
      <c r="L69" s="37"/>
      <c r="M69" s="37"/>
      <c r="N69" s="37"/>
      <c r="O69" s="37"/>
      <c r="P69" s="68"/>
      <c r="Q69" s="67"/>
      <c r="R69" s="69"/>
      <c r="S69" s="70"/>
      <c r="T69" s="70"/>
      <c r="U69" s="68"/>
      <c r="V69" s="37"/>
      <c r="W69" s="68"/>
      <c r="X69" s="68"/>
    </row>
    <row r="70" spans="1:24" x14ac:dyDescent="0.55000000000000004">
      <c r="A70" s="37"/>
      <c r="B70" s="37"/>
      <c r="C70" s="64"/>
      <c r="D70" s="65"/>
      <c r="E70" s="65"/>
      <c r="F70" s="66"/>
      <c r="G70" s="66"/>
      <c r="H70" s="67"/>
      <c r="I70" s="37"/>
      <c r="J70" s="37"/>
      <c r="K70" s="37"/>
      <c r="L70" s="37"/>
      <c r="M70" s="37"/>
      <c r="N70" s="37"/>
      <c r="O70" s="37"/>
      <c r="P70" s="68"/>
      <c r="Q70" s="67"/>
      <c r="R70" s="69"/>
      <c r="S70" s="70"/>
      <c r="T70" s="70"/>
      <c r="U70" s="68"/>
      <c r="V70" s="37"/>
      <c r="W70" s="68"/>
      <c r="X70" s="68"/>
    </row>
    <row r="71" spans="1:24" x14ac:dyDescent="0.55000000000000004">
      <c r="A71" s="37"/>
      <c r="B71" s="37"/>
      <c r="C71" s="64"/>
      <c r="D71" s="65"/>
      <c r="E71" s="65"/>
      <c r="F71" s="66"/>
      <c r="G71" s="66"/>
      <c r="H71" s="67"/>
      <c r="I71" s="37"/>
      <c r="J71" s="37"/>
      <c r="K71" s="37"/>
      <c r="L71" s="37"/>
      <c r="M71" s="37"/>
      <c r="N71" s="37"/>
      <c r="O71" s="37"/>
      <c r="P71" s="68"/>
      <c r="Q71" s="67"/>
      <c r="R71" s="69"/>
      <c r="S71" s="70"/>
      <c r="T71" s="70"/>
      <c r="U71" s="68"/>
      <c r="V71" s="37"/>
      <c r="W71" s="68"/>
      <c r="X71" s="68"/>
    </row>
    <row r="72" spans="1:24" x14ac:dyDescent="0.55000000000000004">
      <c r="A72" s="37"/>
      <c r="B72" s="37"/>
      <c r="C72" s="64"/>
      <c r="D72" s="65"/>
      <c r="E72" s="65"/>
      <c r="F72" s="66"/>
      <c r="G72" s="66"/>
      <c r="H72" s="67"/>
      <c r="I72" s="37"/>
      <c r="J72" s="37"/>
      <c r="K72" s="37"/>
      <c r="L72" s="37"/>
      <c r="M72" s="37"/>
      <c r="N72" s="37"/>
      <c r="O72" s="37"/>
      <c r="P72" s="68"/>
      <c r="Q72" s="67"/>
      <c r="R72" s="69"/>
      <c r="S72" s="70"/>
      <c r="T72" s="70"/>
      <c r="U72" s="68"/>
      <c r="V72" s="37"/>
      <c r="W72" s="68"/>
      <c r="X72" s="68"/>
    </row>
    <row r="73" spans="1:24" x14ac:dyDescent="0.55000000000000004">
      <c r="A73" s="37"/>
      <c r="B73" s="37"/>
      <c r="C73" s="64"/>
      <c r="D73" s="65"/>
      <c r="E73" s="65"/>
      <c r="F73" s="66"/>
      <c r="G73" s="66"/>
      <c r="H73" s="67"/>
      <c r="I73" s="37"/>
      <c r="J73" s="37"/>
      <c r="K73" s="37"/>
      <c r="L73" s="37"/>
      <c r="M73" s="37"/>
      <c r="N73" s="37"/>
      <c r="O73" s="37"/>
      <c r="P73" s="68"/>
      <c r="Q73" s="67"/>
      <c r="R73" s="69"/>
      <c r="S73" s="70"/>
      <c r="T73" s="70"/>
      <c r="U73" s="68"/>
      <c r="V73" s="37"/>
      <c r="W73" s="68"/>
      <c r="X73" s="68"/>
    </row>
    <row r="74" spans="1:24" x14ac:dyDescent="0.55000000000000004">
      <c r="A74" s="37"/>
      <c r="B74" s="37"/>
      <c r="C74" s="64"/>
      <c r="D74" s="65"/>
      <c r="E74" s="65"/>
      <c r="F74" s="66"/>
      <c r="G74" s="66"/>
      <c r="H74" s="67"/>
      <c r="I74" s="37"/>
      <c r="J74" s="37"/>
      <c r="K74" s="37"/>
      <c r="L74" s="37"/>
      <c r="M74" s="37"/>
      <c r="N74" s="37"/>
      <c r="O74" s="37"/>
      <c r="P74" s="68"/>
      <c r="Q74" s="67"/>
      <c r="R74" s="69"/>
      <c r="S74" s="70"/>
      <c r="T74" s="70"/>
      <c r="U74" s="68"/>
      <c r="V74" s="37"/>
      <c r="W74" s="68"/>
      <c r="X74" s="68"/>
    </row>
    <row r="75" spans="1:24" x14ac:dyDescent="0.55000000000000004">
      <c r="A75" s="37"/>
      <c r="B75" s="37"/>
      <c r="C75" s="64"/>
      <c r="D75" s="65"/>
      <c r="E75" s="65"/>
      <c r="F75" s="66"/>
      <c r="G75" s="66"/>
      <c r="H75" s="67"/>
      <c r="I75" s="37"/>
      <c r="J75" s="37"/>
      <c r="K75" s="37"/>
      <c r="L75" s="37"/>
      <c r="M75" s="37"/>
      <c r="N75" s="37"/>
      <c r="O75" s="37"/>
      <c r="P75" s="68"/>
      <c r="Q75" s="67"/>
      <c r="R75" s="69"/>
      <c r="S75" s="70"/>
      <c r="T75" s="70"/>
      <c r="U75" s="68"/>
      <c r="V75" s="37"/>
      <c r="W75" s="68"/>
      <c r="X75" s="68"/>
    </row>
    <row r="76" spans="1:24" x14ac:dyDescent="0.55000000000000004">
      <c r="A76" s="37"/>
      <c r="B76" s="37"/>
      <c r="C76" s="64"/>
      <c r="D76" s="65"/>
      <c r="E76" s="65"/>
      <c r="F76" s="66"/>
      <c r="G76" s="66"/>
      <c r="H76" s="67"/>
      <c r="I76" s="37"/>
      <c r="J76" s="37"/>
      <c r="K76" s="37"/>
      <c r="L76" s="37"/>
      <c r="M76" s="37"/>
      <c r="N76" s="37"/>
      <c r="O76" s="37"/>
      <c r="P76" s="68"/>
      <c r="Q76" s="67"/>
      <c r="R76" s="69"/>
      <c r="S76" s="70"/>
      <c r="T76" s="70"/>
      <c r="U76" s="68"/>
      <c r="V76" s="37"/>
      <c r="W76" s="68"/>
      <c r="X76" s="68"/>
    </row>
    <row r="77" spans="1:24" x14ac:dyDescent="0.55000000000000004">
      <c r="A77" s="37"/>
      <c r="B77" s="37"/>
      <c r="C77" s="64"/>
      <c r="D77" s="65"/>
      <c r="E77" s="65"/>
      <c r="F77" s="66"/>
      <c r="G77" s="66"/>
      <c r="H77" s="67"/>
      <c r="I77" s="37"/>
      <c r="J77" s="37"/>
      <c r="K77" s="37"/>
      <c r="L77" s="37"/>
      <c r="M77" s="37"/>
      <c r="N77" s="37"/>
      <c r="O77" s="37"/>
      <c r="P77" s="68"/>
      <c r="Q77" s="67"/>
      <c r="R77" s="69"/>
      <c r="S77" s="70"/>
      <c r="T77" s="70"/>
      <c r="U77" s="68"/>
      <c r="V77" s="37"/>
      <c r="W77" s="68"/>
      <c r="X77" s="68"/>
    </row>
    <row r="78" spans="1:24" x14ac:dyDescent="0.55000000000000004">
      <c r="A78" s="37"/>
      <c r="B78" s="37"/>
      <c r="C78" s="64"/>
      <c r="D78" s="65"/>
      <c r="E78" s="65"/>
      <c r="F78" s="66"/>
      <c r="G78" s="66"/>
      <c r="H78" s="67"/>
      <c r="I78" s="37"/>
      <c r="J78" s="37"/>
      <c r="K78" s="37"/>
      <c r="L78" s="37"/>
      <c r="M78" s="37"/>
      <c r="N78" s="37"/>
      <c r="O78" s="37"/>
      <c r="P78" s="68"/>
      <c r="Q78" s="67"/>
      <c r="R78" s="69"/>
      <c r="S78" s="70"/>
      <c r="T78" s="70"/>
      <c r="U78" s="68"/>
      <c r="V78" s="37"/>
      <c r="W78" s="68"/>
      <c r="X78" s="68"/>
    </row>
    <row r="79" spans="1:24" x14ac:dyDescent="0.55000000000000004">
      <c r="A79" s="37"/>
      <c r="B79" s="37"/>
      <c r="C79" s="64"/>
      <c r="D79" s="65"/>
      <c r="E79" s="65"/>
      <c r="F79" s="66"/>
      <c r="G79" s="66"/>
      <c r="H79" s="67"/>
      <c r="I79" s="37"/>
      <c r="J79" s="37"/>
      <c r="K79" s="37"/>
      <c r="L79" s="37"/>
      <c r="M79" s="37"/>
      <c r="N79" s="37"/>
      <c r="O79" s="37"/>
      <c r="P79" s="68"/>
      <c r="Q79" s="67"/>
      <c r="R79" s="69"/>
      <c r="S79" s="70"/>
      <c r="T79" s="70"/>
      <c r="U79" s="68"/>
      <c r="V79" s="37"/>
      <c r="W79" s="68"/>
      <c r="X79" s="68"/>
    </row>
    <row r="80" spans="1:24" x14ac:dyDescent="0.55000000000000004">
      <c r="A80" s="37"/>
      <c r="B80" s="37"/>
      <c r="C80" s="64"/>
      <c r="D80" s="65"/>
      <c r="E80" s="65"/>
      <c r="F80" s="66"/>
      <c r="G80" s="66"/>
      <c r="H80" s="67"/>
      <c r="I80" s="37"/>
      <c r="J80" s="37"/>
      <c r="K80" s="37"/>
      <c r="L80" s="37"/>
      <c r="M80" s="37"/>
      <c r="N80" s="37"/>
      <c r="O80" s="37"/>
      <c r="P80" s="68"/>
      <c r="Q80" s="67"/>
      <c r="R80" s="69"/>
      <c r="S80" s="70"/>
      <c r="T80" s="70"/>
      <c r="U80" s="68"/>
      <c r="V80" s="37"/>
      <c r="W80" s="68"/>
      <c r="X80" s="68"/>
    </row>
    <row r="81" spans="1:24" x14ac:dyDescent="0.55000000000000004">
      <c r="A81" s="37"/>
      <c r="B81" s="37"/>
      <c r="C81" s="64"/>
      <c r="D81" s="65"/>
      <c r="E81" s="65"/>
      <c r="F81" s="66"/>
      <c r="G81" s="66"/>
      <c r="H81" s="67"/>
      <c r="I81" s="37"/>
      <c r="J81" s="37"/>
      <c r="K81" s="37"/>
      <c r="L81" s="37"/>
      <c r="M81" s="37"/>
      <c r="N81" s="37"/>
      <c r="O81" s="37"/>
      <c r="P81" s="68"/>
      <c r="Q81" s="67"/>
      <c r="R81" s="69"/>
      <c r="S81" s="70"/>
      <c r="T81" s="70"/>
      <c r="U81" s="68"/>
      <c r="V81" s="37"/>
      <c r="W81" s="68"/>
      <c r="X81" s="68"/>
    </row>
    <row r="82" spans="1:24" x14ac:dyDescent="0.55000000000000004">
      <c r="A82" s="37"/>
      <c r="B82" s="37"/>
      <c r="C82" s="64"/>
      <c r="D82" s="65"/>
      <c r="E82" s="65"/>
      <c r="F82" s="66"/>
      <c r="G82" s="66"/>
      <c r="H82" s="67"/>
      <c r="I82" s="37"/>
      <c r="J82" s="37"/>
      <c r="K82" s="37"/>
      <c r="L82" s="37"/>
      <c r="M82" s="37"/>
      <c r="N82" s="37"/>
      <c r="O82" s="37"/>
      <c r="P82" s="68"/>
      <c r="Q82" s="67"/>
      <c r="R82" s="69"/>
      <c r="S82" s="70"/>
      <c r="T82" s="70"/>
      <c r="U82" s="68"/>
      <c r="V82" s="37"/>
      <c r="W82" s="68"/>
      <c r="X82" s="68"/>
    </row>
    <row r="83" spans="1:24" x14ac:dyDescent="0.55000000000000004">
      <c r="A83" s="37"/>
      <c r="B83" s="37"/>
      <c r="C83" s="64"/>
      <c r="D83" s="65"/>
      <c r="E83" s="65"/>
      <c r="F83" s="66"/>
      <c r="G83" s="66"/>
      <c r="H83" s="67"/>
      <c r="I83" s="37"/>
      <c r="J83" s="37"/>
      <c r="K83" s="37"/>
      <c r="L83" s="37"/>
      <c r="M83" s="37"/>
      <c r="N83" s="37"/>
      <c r="O83" s="37"/>
      <c r="P83" s="68"/>
      <c r="Q83" s="67"/>
      <c r="R83" s="69"/>
      <c r="S83" s="70"/>
      <c r="T83" s="70"/>
      <c r="U83" s="68"/>
      <c r="V83" s="37"/>
      <c r="W83" s="68"/>
      <c r="X83" s="68"/>
    </row>
    <row r="84" spans="1:24" x14ac:dyDescent="0.55000000000000004">
      <c r="A84" s="37"/>
      <c r="B84" s="37"/>
      <c r="C84" s="64"/>
      <c r="D84" s="65"/>
      <c r="E84" s="65"/>
      <c r="F84" s="66"/>
      <c r="G84" s="66"/>
      <c r="H84" s="67"/>
      <c r="I84" s="37"/>
      <c r="J84" s="37"/>
      <c r="K84" s="37"/>
      <c r="L84" s="37"/>
      <c r="M84" s="37"/>
      <c r="N84" s="37"/>
      <c r="O84" s="37"/>
      <c r="P84" s="68"/>
      <c r="Q84" s="67"/>
      <c r="R84" s="69"/>
      <c r="S84" s="70"/>
      <c r="T84" s="70"/>
      <c r="U84" s="68"/>
      <c r="V84" s="37"/>
      <c r="W84" s="68"/>
      <c r="X84" s="68"/>
    </row>
    <row r="85" spans="1:24" x14ac:dyDescent="0.55000000000000004">
      <c r="A85" s="37"/>
      <c r="B85" s="37"/>
      <c r="C85" s="64"/>
      <c r="D85" s="65"/>
      <c r="E85" s="65"/>
      <c r="F85" s="66"/>
      <c r="G85" s="66"/>
      <c r="H85" s="67"/>
      <c r="I85" s="37"/>
      <c r="J85" s="37"/>
      <c r="K85" s="37"/>
      <c r="L85" s="37"/>
      <c r="M85" s="37"/>
      <c r="N85" s="37"/>
      <c r="O85" s="37"/>
      <c r="P85" s="68"/>
      <c r="Q85" s="67"/>
      <c r="R85" s="69"/>
      <c r="S85" s="70"/>
      <c r="T85" s="70"/>
      <c r="U85" s="68"/>
      <c r="V85" s="37"/>
      <c r="W85" s="68"/>
      <c r="X85" s="68"/>
    </row>
    <row r="86" spans="1:24" x14ac:dyDescent="0.55000000000000004">
      <c r="A86" s="37"/>
      <c r="B86" s="37"/>
      <c r="C86" s="64"/>
      <c r="D86" s="65"/>
      <c r="E86" s="65"/>
      <c r="F86" s="66"/>
      <c r="G86" s="66"/>
      <c r="H86" s="67"/>
      <c r="I86" s="37"/>
      <c r="J86" s="37"/>
      <c r="K86" s="37"/>
      <c r="L86" s="37"/>
      <c r="M86" s="37"/>
      <c r="N86" s="37"/>
      <c r="O86" s="37"/>
      <c r="P86" s="68"/>
      <c r="Q86" s="67"/>
      <c r="R86" s="69"/>
      <c r="S86" s="70"/>
      <c r="T86" s="70"/>
      <c r="U86" s="68"/>
      <c r="V86" s="37"/>
      <c r="W86" s="68"/>
      <c r="X86" s="68"/>
    </row>
    <row r="87" spans="1:24" x14ac:dyDescent="0.55000000000000004">
      <c r="A87" s="37"/>
      <c r="B87" s="37"/>
      <c r="C87" s="64"/>
      <c r="D87" s="65"/>
      <c r="E87" s="65"/>
      <c r="F87" s="66"/>
      <c r="G87" s="66"/>
      <c r="H87" s="67"/>
      <c r="I87" s="37"/>
      <c r="J87" s="37"/>
      <c r="K87" s="37"/>
      <c r="L87" s="37"/>
      <c r="M87" s="37"/>
      <c r="N87" s="37"/>
      <c r="O87" s="37"/>
      <c r="P87" s="68"/>
      <c r="Q87" s="67"/>
      <c r="R87" s="69"/>
      <c r="S87" s="70"/>
      <c r="T87" s="70"/>
      <c r="U87" s="68"/>
      <c r="V87" s="37"/>
      <c r="W87" s="68"/>
      <c r="X87" s="68"/>
    </row>
    <row r="88" spans="1:24" x14ac:dyDescent="0.55000000000000004">
      <c r="A88" s="37"/>
      <c r="B88" s="37"/>
      <c r="C88" s="64"/>
      <c r="D88" s="65"/>
      <c r="E88" s="65"/>
      <c r="F88" s="66"/>
      <c r="G88" s="66"/>
      <c r="H88" s="67"/>
      <c r="I88" s="37"/>
      <c r="J88" s="37"/>
      <c r="K88" s="37"/>
      <c r="L88" s="37"/>
      <c r="M88" s="37"/>
      <c r="N88" s="37"/>
      <c r="O88" s="37"/>
      <c r="P88" s="68"/>
      <c r="Q88" s="67"/>
      <c r="R88" s="69"/>
      <c r="S88" s="70"/>
      <c r="T88" s="70"/>
      <c r="U88" s="68"/>
      <c r="V88" s="37"/>
      <c r="W88" s="68"/>
      <c r="X88" s="68"/>
    </row>
    <row r="89" spans="1:24" x14ac:dyDescent="0.55000000000000004">
      <c r="A89" s="37"/>
      <c r="B89" s="37"/>
      <c r="C89" s="64"/>
      <c r="D89" s="65"/>
      <c r="E89" s="65"/>
      <c r="F89" s="66"/>
      <c r="G89" s="66"/>
      <c r="H89" s="67"/>
      <c r="I89" s="37"/>
      <c r="J89" s="37"/>
      <c r="K89" s="37"/>
      <c r="L89" s="37"/>
      <c r="M89" s="37"/>
      <c r="N89" s="37"/>
      <c r="O89" s="37"/>
      <c r="P89" s="68"/>
      <c r="Q89" s="67"/>
      <c r="R89" s="69"/>
      <c r="S89" s="70"/>
      <c r="T89" s="70"/>
      <c r="U89" s="68"/>
      <c r="V89" s="37"/>
      <c r="W89" s="68"/>
      <c r="X89" s="68"/>
    </row>
    <row r="90" spans="1:24" x14ac:dyDescent="0.55000000000000004">
      <c r="A90" s="37"/>
      <c r="B90" s="37"/>
      <c r="C90" s="64"/>
      <c r="D90" s="65"/>
      <c r="E90" s="65"/>
      <c r="F90" s="66"/>
      <c r="G90" s="66"/>
      <c r="H90" s="67"/>
      <c r="I90" s="37"/>
      <c r="J90" s="37"/>
      <c r="K90" s="37"/>
      <c r="L90" s="37"/>
      <c r="M90" s="37"/>
      <c r="N90" s="37"/>
      <c r="O90" s="37"/>
      <c r="P90" s="68"/>
      <c r="Q90" s="67"/>
      <c r="R90" s="69"/>
      <c r="S90" s="70"/>
      <c r="T90" s="70"/>
      <c r="U90" s="68"/>
      <c r="V90" s="37"/>
      <c r="W90" s="68"/>
      <c r="X90" s="68"/>
    </row>
    <row r="91" spans="1:24" x14ac:dyDescent="0.55000000000000004">
      <c r="A91" s="37"/>
      <c r="B91" s="37"/>
      <c r="C91" s="64"/>
      <c r="D91" s="65"/>
      <c r="E91" s="65"/>
      <c r="F91" s="66"/>
      <c r="G91" s="66"/>
      <c r="H91" s="67"/>
      <c r="I91" s="37"/>
      <c r="J91" s="37"/>
      <c r="K91" s="37"/>
      <c r="L91" s="37"/>
      <c r="M91" s="37"/>
      <c r="N91" s="37"/>
      <c r="O91" s="37"/>
      <c r="P91" s="68"/>
      <c r="Q91" s="67"/>
      <c r="R91" s="69"/>
      <c r="S91" s="70"/>
      <c r="T91" s="70"/>
      <c r="U91" s="68"/>
      <c r="V91" s="37"/>
      <c r="W91" s="68"/>
      <c r="X91" s="68"/>
    </row>
    <row r="92" spans="1:24" x14ac:dyDescent="0.55000000000000004">
      <c r="A92" s="37"/>
      <c r="B92" s="37"/>
      <c r="C92" s="64"/>
      <c r="D92" s="65"/>
      <c r="E92" s="65"/>
      <c r="F92" s="66"/>
      <c r="G92" s="66"/>
      <c r="H92" s="67"/>
      <c r="I92" s="37"/>
      <c r="J92" s="37"/>
      <c r="K92" s="37"/>
      <c r="L92" s="37"/>
      <c r="M92" s="37"/>
      <c r="N92" s="37"/>
      <c r="O92" s="37"/>
      <c r="P92" s="68"/>
      <c r="Q92" s="67"/>
      <c r="R92" s="69"/>
      <c r="S92" s="70"/>
      <c r="T92" s="70"/>
      <c r="U92" s="68"/>
      <c r="V92" s="37"/>
      <c r="W92" s="68"/>
      <c r="X92" s="68"/>
    </row>
    <row r="93" spans="1:24" x14ac:dyDescent="0.55000000000000004">
      <c r="A93" s="37"/>
      <c r="B93" s="37"/>
      <c r="C93" s="64"/>
      <c r="D93" s="65"/>
      <c r="E93" s="65"/>
      <c r="F93" s="66"/>
      <c r="G93" s="66"/>
      <c r="H93" s="67"/>
      <c r="I93" s="37"/>
      <c r="J93" s="37"/>
      <c r="K93" s="37"/>
      <c r="L93" s="37"/>
      <c r="M93" s="37"/>
      <c r="N93" s="37"/>
      <c r="O93" s="37"/>
      <c r="P93" s="68"/>
      <c r="Q93" s="67"/>
      <c r="R93" s="69"/>
      <c r="S93" s="70"/>
      <c r="T93" s="70"/>
      <c r="U93" s="68"/>
      <c r="V93" s="37"/>
      <c r="W93" s="68"/>
      <c r="X93" s="68"/>
    </row>
    <row r="94" spans="1:24" x14ac:dyDescent="0.55000000000000004">
      <c r="A94" s="37"/>
      <c r="B94" s="37"/>
      <c r="C94" s="64"/>
      <c r="D94" s="65"/>
      <c r="E94" s="65"/>
      <c r="F94" s="66"/>
      <c r="G94" s="66"/>
      <c r="H94" s="67"/>
      <c r="I94" s="37"/>
      <c r="J94" s="37"/>
      <c r="K94" s="37"/>
      <c r="L94" s="37"/>
      <c r="M94" s="37"/>
      <c r="N94" s="37"/>
      <c r="O94" s="37"/>
      <c r="P94" s="68"/>
      <c r="Q94" s="67"/>
      <c r="R94" s="69"/>
      <c r="S94" s="70"/>
      <c r="T94" s="70"/>
      <c r="U94" s="68"/>
      <c r="V94" s="37"/>
      <c r="W94" s="68"/>
      <c r="X94" s="68"/>
    </row>
    <row r="95" spans="1:24" x14ac:dyDescent="0.55000000000000004">
      <c r="A95" s="37"/>
      <c r="B95" s="37"/>
      <c r="C95" s="64"/>
      <c r="D95" s="65"/>
      <c r="E95" s="65"/>
      <c r="F95" s="66"/>
      <c r="G95" s="66"/>
      <c r="H95" s="67"/>
      <c r="I95" s="37"/>
      <c r="J95" s="37"/>
      <c r="K95" s="37"/>
      <c r="L95" s="37"/>
      <c r="M95" s="37"/>
      <c r="N95" s="37"/>
      <c r="O95" s="37"/>
      <c r="P95" s="68"/>
      <c r="Q95" s="67"/>
      <c r="R95" s="69"/>
      <c r="S95" s="70"/>
      <c r="T95" s="70"/>
      <c r="U95" s="68"/>
      <c r="V95" s="37"/>
      <c r="W95" s="68"/>
      <c r="X95" s="68"/>
    </row>
    <row r="96" spans="1:24" x14ac:dyDescent="0.55000000000000004">
      <c r="A96" s="37"/>
      <c r="B96" s="37"/>
      <c r="C96" s="64"/>
      <c r="D96" s="65"/>
      <c r="E96" s="65"/>
      <c r="F96" s="66"/>
      <c r="G96" s="66"/>
      <c r="H96" s="67"/>
      <c r="I96" s="37"/>
      <c r="J96" s="37"/>
      <c r="K96" s="37"/>
      <c r="L96" s="37"/>
      <c r="M96" s="37"/>
      <c r="N96" s="37"/>
      <c r="O96" s="37"/>
      <c r="P96" s="68"/>
      <c r="Q96" s="67"/>
      <c r="R96" s="69"/>
      <c r="S96" s="70"/>
      <c r="T96" s="70"/>
      <c r="U96" s="68"/>
      <c r="V96" s="37"/>
      <c r="W96" s="68"/>
      <c r="X96" s="68"/>
    </row>
    <row r="97" spans="1:24" x14ac:dyDescent="0.55000000000000004">
      <c r="A97" s="37"/>
      <c r="B97" s="37"/>
      <c r="C97" s="64"/>
      <c r="D97" s="65"/>
      <c r="E97" s="65"/>
      <c r="F97" s="66"/>
      <c r="G97" s="66"/>
      <c r="H97" s="67"/>
      <c r="I97" s="37"/>
      <c r="J97" s="37"/>
      <c r="K97" s="37"/>
      <c r="L97" s="37"/>
      <c r="M97" s="37"/>
      <c r="N97" s="37"/>
      <c r="O97" s="37"/>
      <c r="P97" s="68"/>
      <c r="Q97" s="67"/>
      <c r="R97" s="69"/>
      <c r="S97" s="70"/>
      <c r="T97" s="70"/>
      <c r="U97" s="68"/>
      <c r="V97" s="37"/>
      <c r="W97" s="68"/>
      <c r="X97" s="68"/>
    </row>
    <row r="98" spans="1:24" x14ac:dyDescent="0.55000000000000004">
      <c r="A98" s="37"/>
      <c r="B98" s="37"/>
      <c r="C98" s="64"/>
      <c r="D98" s="65"/>
      <c r="E98" s="65"/>
      <c r="F98" s="66"/>
      <c r="G98" s="66"/>
      <c r="H98" s="67"/>
      <c r="I98" s="37"/>
      <c r="J98" s="37"/>
      <c r="K98" s="37"/>
      <c r="L98" s="37"/>
      <c r="M98" s="37"/>
      <c r="N98" s="37"/>
      <c r="O98" s="37"/>
      <c r="P98" s="68"/>
      <c r="Q98" s="67"/>
      <c r="R98" s="69"/>
      <c r="S98" s="70"/>
      <c r="T98" s="70"/>
      <c r="U98" s="68"/>
      <c r="V98" s="37"/>
      <c r="W98" s="68"/>
      <c r="X98" s="68"/>
    </row>
    <row r="99" spans="1:24" x14ac:dyDescent="0.55000000000000004">
      <c r="A99" s="37"/>
      <c r="B99" s="37"/>
      <c r="C99" s="64"/>
      <c r="D99" s="65"/>
      <c r="E99" s="65"/>
      <c r="F99" s="66"/>
      <c r="G99" s="66"/>
      <c r="H99" s="67"/>
      <c r="I99" s="37"/>
      <c r="J99" s="37"/>
      <c r="K99" s="37"/>
      <c r="L99" s="37"/>
      <c r="M99" s="37"/>
      <c r="N99" s="37"/>
      <c r="O99" s="37"/>
      <c r="P99" s="68"/>
      <c r="Q99" s="67"/>
      <c r="R99" s="69"/>
      <c r="S99" s="70"/>
      <c r="T99" s="70"/>
      <c r="U99" s="68"/>
      <c r="V99" s="37"/>
      <c r="W99" s="68"/>
      <c r="X99" s="68"/>
    </row>
    <row r="100" spans="1:24" x14ac:dyDescent="0.55000000000000004">
      <c r="A100" s="37"/>
      <c r="B100" s="37"/>
      <c r="C100" s="64"/>
      <c r="D100" s="65"/>
      <c r="E100" s="65"/>
      <c r="F100" s="66"/>
      <c r="G100" s="66"/>
      <c r="H100" s="67"/>
      <c r="I100" s="37"/>
      <c r="J100" s="37"/>
      <c r="K100" s="37"/>
      <c r="L100" s="37"/>
      <c r="M100" s="37"/>
      <c r="N100" s="37"/>
      <c r="O100" s="37"/>
      <c r="P100" s="68"/>
      <c r="Q100" s="67"/>
      <c r="R100" s="69"/>
      <c r="S100" s="70"/>
      <c r="T100" s="70"/>
      <c r="U100" s="68"/>
      <c r="V100" s="37"/>
      <c r="W100" s="68"/>
      <c r="X100" s="68"/>
    </row>
    <row r="101" spans="1:24" x14ac:dyDescent="0.55000000000000004">
      <c r="A101" s="37"/>
      <c r="B101" s="37"/>
      <c r="C101" s="64"/>
      <c r="D101" s="65"/>
      <c r="E101" s="65"/>
      <c r="F101" s="66"/>
      <c r="G101" s="66"/>
      <c r="H101" s="67"/>
      <c r="I101" s="37"/>
      <c r="J101" s="37"/>
      <c r="K101" s="37"/>
      <c r="L101" s="37"/>
      <c r="M101" s="37"/>
      <c r="N101" s="37"/>
      <c r="O101" s="37"/>
      <c r="P101" s="68"/>
      <c r="Q101" s="67"/>
      <c r="R101" s="69"/>
      <c r="S101" s="70"/>
      <c r="T101" s="70"/>
      <c r="U101" s="68"/>
      <c r="V101" s="37"/>
      <c r="W101" s="68"/>
      <c r="X101" s="68"/>
    </row>
    <row r="102" spans="1:24" x14ac:dyDescent="0.55000000000000004">
      <c r="A102" s="37"/>
      <c r="B102" s="37"/>
      <c r="C102" s="64"/>
      <c r="D102" s="65"/>
      <c r="E102" s="65"/>
      <c r="F102" s="66"/>
      <c r="G102" s="66"/>
      <c r="H102" s="67"/>
      <c r="I102" s="37"/>
      <c r="J102" s="37"/>
      <c r="K102" s="37"/>
      <c r="L102" s="37"/>
      <c r="M102" s="37"/>
      <c r="N102" s="37"/>
      <c r="O102" s="37"/>
      <c r="P102" s="68"/>
      <c r="Q102" s="67"/>
      <c r="R102" s="69"/>
      <c r="S102" s="70"/>
      <c r="T102" s="70"/>
      <c r="U102" s="68"/>
      <c r="V102" s="37"/>
      <c r="W102" s="68"/>
      <c r="X102" s="68"/>
    </row>
    <row r="103" spans="1:24" x14ac:dyDescent="0.55000000000000004">
      <c r="A103" s="37"/>
      <c r="B103" s="37"/>
      <c r="C103" s="64"/>
      <c r="D103" s="65"/>
      <c r="E103" s="65"/>
      <c r="F103" s="66"/>
      <c r="G103" s="66"/>
      <c r="H103" s="67"/>
      <c r="I103" s="37"/>
      <c r="J103" s="37"/>
      <c r="K103" s="37"/>
      <c r="L103" s="37"/>
      <c r="M103" s="37"/>
      <c r="N103" s="37"/>
      <c r="O103" s="37"/>
      <c r="P103" s="68"/>
      <c r="Q103" s="67"/>
      <c r="R103" s="69"/>
      <c r="S103" s="70"/>
      <c r="T103" s="70"/>
      <c r="U103" s="68"/>
      <c r="V103" s="37"/>
      <c r="W103" s="68"/>
      <c r="X103" s="68"/>
    </row>
    <row r="104" spans="1:24" x14ac:dyDescent="0.55000000000000004">
      <c r="A104" s="37"/>
      <c r="B104" s="37"/>
      <c r="C104" s="64"/>
      <c r="D104" s="65"/>
      <c r="E104" s="65"/>
      <c r="F104" s="66"/>
      <c r="G104" s="66"/>
      <c r="H104" s="67"/>
      <c r="I104" s="37"/>
      <c r="J104" s="37"/>
      <c r="K104" s="37"/>
      <c r="L104" s="37"/>
      <c r="M104" s="37"/>
      <c r="N104" s="37"/>
      <c r="O104" s="37"/>
      <c r="P104" s="68"/>
      <c r="Q104" s="67"/>
      <c r="R104" s="69"/>
      <c r="S104" s="70"/>
      <c r="T104" s="70"/>
      <c r="U104" s="68"/>
      <c r="V104" s="37"/>
      <c r="W104" s="68"/>
      <c r="X104" s="68"/>
    </row>
    <row r="105" spans="1:24" x14ac:dyDescent="0.55000000000000004">
      <c r="A105" s="37"/>
      <c r="B105" s="37"/>
      <c r="C105" s="64"/>
      <c r="D105" s="65"/>
      <c r="E105" s="65"/>
      <c r="F105" s="66"/>
      <c r="G105" s="66"/>
      <c r="H105" s="67"/>
      <c r="I105" s="37"/>
      <c r="J105" s="37"/>
      <c r="K105" s="37"/>
      <c r="L105" s="37"/>
      <c r="M105" s="37"/>
      <c r="N105" s="37"/>
      <c r="O105" s="37"/>
      <c r="P105" s="68"/>
      <c r="Q105" s="67"/>
      <c r="R105" s="69"/>
      <c r="S105" s="70"/>
      <c r="T105" s="70"/>
      <c r="U105" s="68"/>
      <c r="V105" s="37"/>
      <c r="W105" s="68"/>
      <c r="X105" s="68"/>
    </row>
    <row r="106" spans="1:24" x14ac:dyDescent="0.55000000000000004">
      <c r="A106" s="37"/>
      <c r="B106" s="37"/>
      <c r="C106" s="64"/>
      <c r="D106" s="65"/>
      <c r="E106" s="65"/>
      <c r="F106" s="66"/>
      <c r="G106" s="66"/>
      <c r="H106" s="67"/>
      <c r="I106" s="37"/>
      <c r="J106" s="37"/>
      <c r="K106" s="37"/>
      <c r="L106" s="37"/>
      <c r="M106" s="37"/>
      <c r="N106" s="37"/>
      <c r="O106" s="37"/>
      <c r="P106" s="68"/>
      <c r="Q106" s="67"/>
      <c r="R106" s="69"/>
      <c r="S106" s="70"/>
      <c r="T106" s="70"/>
      <c r="U106" s="68"/>
      <c r="V106" s="37"/>
      <c r="W106" s="68"/>
      <c r="X106" s="68"/>
    </row>
    <row r="107" spans="1:24" x14ac:dyDescent="0.55000000000000004">
      <c r="A107" s="37"/>
      <c r="B107" s="37"/>
      <c r="C107" s="64"/>
      <c r="D107" s="65"/>
      <c r="E107" s="65"/>
      <c r="F107" s="66"/>
      <c r="G107" s="66"/>
      <c r="H107" s="67"/>
      <c r="I107" s="37"/>
      <c r="J107" s="37"/>
      <c r="K107" s="37"/>
      <c r="L107" s="37"/>
      <c r="M107" s="37"/>
      <c r="N107" s="37"/>
      <c r="O107" s="37"/>
      <c r="P107" s="68"/>
      <c r="Q107" s="67"/>
      <c r="R107" s="69"/>
      <c r="S107" s="70"/>
      <c r="T107" s="70"/>
      <c r="U107" s="68"/>
      <c r="V107" s="37"/>
      <c r="W107" s="68"/>
      <c r="X107" s="68"/>
    </row>
    <row r="108" spans="1:24" x14ac:dyDescent="0.55000000000000004">
      <c r="A108" s="37"/>
      <c r="B108" s="37"/>
      <c r="C108" s="64"/>
      <c r="D108" s="65"/>
      <c r="E108" s="65"/>
      <c r="F108" s="66"/>
      <c r="G108" s="66"/>
      <c r="H108" s="67"/>
      <c r="I108" s="37"/>
      <c r="J108" s="37"/>
      <c r="K108" s="37"/>
      <c r="L108" s="37"/>
      <c r="M108" s="37"/>
      <c r="N108" s="37"/>
      <c r="O108" s="37"/>
      <c r="P108" s="68"/>
      <c r="Q108" s="67"/>
      <c r="R108" s="69"/>
      <c r="S108" s="70"/>
      <c r="T108" s="70"/>
      <c r="U108" s="68"/>
      <c r="V108" s="37"/>
      <c r="W108" s="68"/>
      <c r="X108" s="68"/>
    </row>
    <row r="109" spans="1:24" x14ac:dyDescent="0.55000000000000004">
      <c r="A109" s="37"/>
      <c r="B109" s="37"/>
      <c r="C109" s="64"/>
      <c r="D109" s="65"/>
      <c r="E109" s="65"/>
      <c r="F109" s="66"/>
      <c r="G109" s="66"/>
      <c r="H109" s="67"/>
      <c r="I109" s="37"/>
      <c r="J109" s="37"/>
      <c r="K109" s="37"/>
      <c r="L109" s="37"/>
      <c r="M109" s="37"/>
      <c r="N109" s="37"/>
      <c r="O109" s="37"/>
      <c r="P109" s="68"/>
      <c r="Q109" s="67"/>
      <c r="R109" s="69"/>
      <c r="S109" s="70"/>
      <c r="T109" s="70"/>
      <c r="U109" s="68"/>
      <c r="V109" s="37"/>
      <c r="W109" s="68"/>
      <c r="X109" s="68"/>
    </row>
    <row r="110" spans="1:24" x14ac:dyDescent="0.55000000000000004">
      <c r="A110" s="37"/>
      <c r="B110" s="37"/>
      <c r="C110" s="64"/>
      <c r="D110" s="65"/>
      <c r="E110" s="65"/>
      <c r="F110" s="66"/>
      <c r="G110" s="66"/>
      <c r="H110" s="67"/>
      <c r="I110" s="37"/>
      <c r="J110" s="37"/>
      <c r="K110" s="37"/>
      <c r="L110" s="37"/>
      <c r="M110" s="37"/>
      <c r="N110" s="37"/>
      <c r="O110" s="37"/>
      <c r="P110" s="68"/>
      <c r="Q110" s="67"/>
      <c r="R110" s="69"/>
      <c r="S110" s="70"/>
      <c r="T110" s="70"/>
      <c r="U110" s="68"/>
      <c r="V110" s="37"/>
      <c r="W110" s="68"/>
      <c r="X110" s="68"/>
    </row>
    <row r="111" spans="1:24" x14ac:dyDescent="0.55000000000000004">
      <c r="A111" s="37"/>
      <c r="B111" s="37"/>
      <c r="C111" s="64"/>
      <c r="D111" s="65"/>
      <c r="E111" s="65"/>
      <c r="F111" s="66"/>
      <c r="G111" s="66"/>
      <c r="H111" s="67"/>
      <c r="I111" s="37"/>
      <c r="J111" s="37"/>
      <c r="K111" s="37"/>
      <c r="L111" s="37"/>
      <c r="M111" s="37"/>
      <c r="N111" s="37"/>
      <c r="O111" s="37"/>
      <c r="P111" s="68"/>
      <c r="Q111" s="67"/>
      <c r="R111" s="69"/>
      <c r="S111" s="70"/>
      <c r="T111" s="70"/>
      <c r="U111" s="68"/>
      <c r="V111" s="37"/>
      <c r="W111" s="68"/>
      <c r="X111" s="68"/>
    </row>
    <row r="112" spans="1:24" x14ac:dyDescent="0.55000000000000004">
      <c r="A112" s="37"/>
      <c r="B112" s="37"/>
      <c r="C112" s="64"/>
      <c r="D112" s="65"/>
      <c r="E112" s="65"/>
      <c r="F112" s="66"/>
      <c r="G112" s="66"/>
      <c r="H112" s="67"/>
      <c r="I112" s="37"/>
      <c r="J112" s="37"/>
      <c r="K112" s="37"/>
      <c r="L112" s="37"/>
      <c r="M112" s="37"/>
      <c r="N112" s="37"/>
      <c r="O112" s="37"/>
      <c r="P112" s="68"/>
      <c r="Q112" s="67"/>
      <c r="R112" s="69"/>
      <c r="S112" s="70"/>
      <c r="T112" s="70"/>
      <c r="U112" s="68"/>
      <c r="V112" s="37"/>
      <c r="W112" s="68"/>
      <c r="X112" s="68"/>
    </row>
    <row r="113" spans="1:24" x14ac:dyDescent="0.55000000000000004">
      <c r="A113" s="37"/>
      <c r="B113" s="37"/>
      <c r="C113" s="64"/>
      <c r="D113" s="65"/>
      <c r="E113" s="65"/>
      <c r="F113" s="66"/>
      <c r="G113" s="66"/>
      <c r="H113" s="67"/>
      <c r="I113" s="37"/>
      <c r="J113" s="37"/>
      <c r="K113" s="37"/>
      <c r="L113" s="37"/>
      <c r="M113" s="37"/>
      <c r="N113" s="37"/>
      <c r="O113" s="37"/>
      <c r="P113" s="68"/>
      <c r="Q113" s="67"/>
      <c r="R113" s="69"/>
      <c r="S113" s="70"/>
      <c r="T113" s="70"/>
      <c r="U113" s="68"/>
      <c r="V113" s="37"/>
      <c r="W113" s="68"/>
      <c r="X113" s="68"/>
    </row>
    <row r="114" spans="1:24" x14ac:dyDescent="0.55000000000000004">
      <c r="A114" s="37"/>
      <c r="B114" s="37"/>
      <c r="C114" s="64"/>
      <c r="D114" s="65"/>
      <c r="E114" s="65"/>
      <c r="F114" s="66"/>
      <c r="G114" s="66"/>
      <c r="H114" s="67"/>
      <c r="I114" s="37"/>
      <c r="J114" s="37"/>
      <c r="K114" s="37"/>
      <c r="L114" s="37"/>
      <c r="M114" s="37"/>
      <c r="N114" s="37"/>
      <c r="O114" s="37"/>
      <c r="P114" s="68"/>
      <c r="Q114" s="67"/>
      <c r="R114" s="69"/>
      <c r="S114" s="70"/>
      <c r="T114" s="70"/>
      <c r="U114" s="68"/>
      <c r="V114" s="37"/>
      <c r="W114" s="68"/>
      <c r="X114" s="68"/>
    </row>
    <row r="115" spans="1:24" x14ac:dyDescent="0.55000000000000004">
      <c r="A115" s="37"/>
      <c r="B115" s="37"/>
      <c r="C115" s="64"/>
      <c r="D115" s="65"/>
      <c r="E115" s="65"/>
      <c r="F115" s="66"/>
      <c r="G115" s="66"/>
      <c r="H115" s="67"/>
      <c r="I115" s="37"/>
      <c r="J115" s="37"/>
      <c r="K115" s="37"/>
      <c r="L115" s="37"/>
      <c r="M115" s="37"/>
      <c r="N115" s="37"/>
      <c r="O115" s="37"/>
      <c r="P115" s="68"/>
      <c r="Q115" s="67"/>
      <c r="R115" s="69"/>
      <c r="S115" s="70"/>
      <c r="T115" s="70"/>
      <c r="U115" s="68"/>
      <c r="V115" s="37"/>
      <c r="W115" s="68"/>
      <c r="X115" s="68"/>
    </row>
    <row r="116" spans="1:24" x14ac:dyDescent="0.55000000000000004">
      <c r="A116" s="37"/>
      <c r="B116" s="37"/>
      <c r="C116" s="64"/>
      <c r="D116" s="65"/>
      <c r="E116" s="65"/>
      <c r="F116" s="66"/>
      <c r="G116" s="66"/>
      <c r="H116" s="67"/>
      <c r="I116" s="37"/>
      <c r="J116" s="37"/>
      <c r="K116" s="37"/>
      <c r="L116" s="37"/>
      <c r="M116" s="37"/>
      <c r="N116" s="37"/>
      <c r="O116" s="37"/>
      <c r="P116" s="68"/>
      <c r="Q116" s="67"/>
      <c r="R116" s="69"/>
      <c r="S116" s="70"/>
      <c r="T116" s="70"/>
      <c r="U116" s="68"/>
      <c r="V116" s="37"/>
      <c r="W116" s="68"/>
      <c r="X116" s="68"/>
    </row>
    <row r="117" spans="1:24" x14ac:dyDescent="0.55000000000000004">
      <c r="A117" s="37"/>
      <c r="B117" s="37"/>
      <c r="C117" s="64"/>
      <c r="D117" s="65"/>
      <c r="E117" s="65"/>
      <c r="F117" s="66"/>
      <c r="G117" s="66"/>
      <c r="H117" s="67"/>
      <c r="I117" s="37"/>
      <c r="J117" s="37"/>
      <c r="K117" s="37"/>
      <c r="L117" s="37"/>
      <c r="M117" s="37"/>
      <c r="N117" s="37"/>
      <c r="O117" s="37"/>
      <c r="P117" s="68"/>
      <c r="Q117" s="67"/>
      <c r="R117" s="69"/>
      <c r="S117" s="70"/>
      <c r="T117" s="70"/>
      <c r="U117" s="68"/>
      <c r="V117" s="37"/>
      <c r="W117" s="68"/>
      <c r="X117" s="68"/>
    </row>
    <row r="118" spans="1:24" x14ac:dyDescent="0.55000000000000004">
      <c r="A118" s="37"/>
      <c r="B118" s="37"/>
      <c r="C118" s="64"/>
      <c r="D118" s="65"/>
      <c r="E118" s="65"/>
      <c r="F118" s="66"/>
      <c r="G118" s="66"/>
      <c r="H118" s="67"/>
      <c r="I118" s="37"/>
      <c r="J118" s="37"/>
      <c r="K118" s="37"/>
      <c r="L118" s="37"/>
      <c r="M118" s="37"/>
      <c r="N118" s="37"/>
      <c r="O118" s="37"/>
      <c r="P118" s="68"/>
      <c r="Q118" s="67"/>
      <c r="R118" s="69"/>
      <c r="S118" s="70"/>
      <c r="T118" s="70"/>
      <c r="U118" s="68"/>
      <c r="V118" s="37"/>
      <c r="W118" s="68"/>
      <c r="X118" s="68"/>
    </row>
    <row r="119" spans="1:24" x14ac:dyDescent="0.55000000000000004">
      <c r="A119" s="37"/>
      <c r="B119" s="37"/>
      <c r="C119" s="64"/>
      <c r="D119" s="65"/>
      <c r="E119" s="65"/>
      <c r="F119" s="66"/>
      <c r="G119" s="66"/>
      <c r="H119" s="67"/>
      <c r="I119" s="37"/>
      <c r="J119" s="37"/>
      <c r="K119" s="37"/>
      <c r="L119" s="37"/>
      <c r="M119" s="37"/>
      <c r="N119" s="37"/>
      <c r="O119" s="37"/>
      <c r="P119" s="68"/>
      <c r="Q119" s="67"/>
      <c r="R119" s="69"/>
      <c r="S119" s="70"/>
      <c r="T119" s="70"/>
      <c r="U119" s="68"/>
      <c r="V119" s="37"/>
      <c r="W119" s="68"/>
      <c r="X119" s="68"/>
    </row>
    <row r="120" spans="1:24" x14ac:dyDescent="0.55000000000000004">
      <c r="A120" s="37"/>
      <c r="B120" s="37"/>
      <c r="C120" s="64"/>
      <c r="D120" s="65"/>
      <c r="E120" s="65"/>
      <c r="F120" s="66"/>
      <c r="G120" s="66"/>
      <c r="H120" s="67"/>
      <c r="I120" s="37"/>
      <c r="J120" s="37"/>
      <c r="K120" s="37"/>
      <c r="L120" s="37"/>
      <c r="M120" s="37"/>
      <c r="N120" s="37"/>
      <c r="O120" s="37"/>
      <c r="P120" s="68"/>
      <c r="Q120" s="67"/>
      <c r="R120" s="69"/>
      <c r="S120" s="70"/>
      <c r="T120" s="70"/>
      <c r="U120" s="68"/>
      <c r="V120" s="37"/>
      <c r="W120" s="68"/>
      <c r="X120" s="68"/>
    </row>
    <row r="121" spans="1:24" x14ac:dyDescent="0.55000000000000004">
      <c r="A121" s="37"/>
      <c r="B121" s="37"/>
      <c r="C121" s="64"/>
      <c r="D121" s="65"/>
      <c r="E121" s="65"/>
      <c r="F121" s="66"/>
      <c r="G121" s="66"/>
      <c r="H121" s="67"/>
      <c r="I121" s="37"/>
      <c r="J121" s="37"/>
      <c r="K121" s="37"/>
      <c r="L121" s="37"/>
      <c r="M121" s="37"/>
      <c r="N121" s="37"/>
      <c r="O121" s="37"/>
      <c r="P121" s="68"/>
      <c r="Q121" s="67"/>
      <c r="R121" s="69"/>
      <c r="S121" s="70"/>
      <c r="T121" s="70"/>
      <c r="U121" s="68"/>
      <c r="V121" s="37"/>
      <c r="W121" s="68"/>
      <c r="X121" s="68"/>
    </row>
    <row r="122" spans="1:24" x14ac:dyDescent="0.55000000000000004">
      <c r="A122" s="37"/>
      <c r="B122" s="37"/>
      <c r="C122" s="64"/>
      <c r="D122" s="65"/>
      <c r="E122" s="65"/>
      <c r="F122" s="66"/>
      <c r="G122" s="66"/>
      <c r="H122" s="67"/>
      <c r="I122" s="37"/>
      <c r="J122" s="37"/>
      <c r="K122" s="37"/>
      <c r="L122" s="37"/>
      <c r="M122" s="37"/>
      <c r="N122" s="37"/>
      <c r="O122" s="37"/>
      <c r="P122" s="68"/>
      <c r="Q122" s="67"/>
      <c r="R122" s="69"/>
      <c r="S122" s="70"/>
      <c r="T122" s="70"/>
      <c r="U122" s="68"/>
      <c r="V122" s="37"/>
      <c r="W122" s="68"/>
      <c r="X122" s="68"/>
    </row>
    <row r="123" spans="1:24" x14ac:dyDescent="0.55000000000000004">
      <c r="A123" s="37"/>
      <c r="B123" s="37"/>
      <c r="C123" s="64"/>
      <c r="D123" s="65"/>
      <c r="E123" s="65"/>
      <c r="F123" s="66"/>
      <c r="G123" s="66"/>
      <c r="H123" s="67"/>
      <c r="I123" s="37"/>
      <c r="J123" s="37"/>
      <c r="K123" s="37"/>
      <c r="L123" s="37"/>
      <c r="M123" s="37"/>
      <c r="N123" s="37"/>
      <c r="O123" s="37"/>
      <c r="P123" s="68"/>
      <c r="Q123" s="67"/>
      <c r="R123" s="69"/>
      <c r="S123" s="70"/>
      <c r="T123" s="70"/>
      <c r="U123" s="68"/>
      <c r="V123" s="37"/>
      <c r="W123" s="68"/>
      <c r="X123" s="68"/>
    </row>
    <row r="124" spans="1:24" x14ac:dyDescent="0.55000000000000004">
      <c r="A124" s="37"/>
      <c r="B124" s="37"/>
      <c r="C124" s="64"/>
      <c r="D124" s="65"/>
      <c r="E124" s="65"/>
      <c r="F124" s="66"/>
      <c r="G124" s="66"/>
      <c r="H124" s="67"/>
      <c r="I124" s="37"/>
      <c r="J124" s="37"/>
      <c r="K124" s="37"/>
      <c r="L124" s="37"/>
      <c r="M124" s="37"/>
      <c r="N124" s="37"/>
      <c r="O124" s="37"/>
      <c r="P124" s="68"/>
      <c r="Q124" s="67"/>
      <c r="R124" s="69"/>
      <c r="S124" s="70"/>
      <c r="T124" s="70"/>
      <c r="U124" s="68"/>
      <c r="V124" s="37"/>
      <c r="W124" s="68"/>
      <c r="X124" s="68"/>
    </row>
    <row r="125" spans="1:24" x14ac:dyDescent="0.55000000000000004">
      <c r="A125" s="37"/>
      <c r="B125" s="37"/>
      <c r="C125" s="64"/>
      <c r="D125" s="65"/>
      <c r="E125" s="65"/>
      <c r="F125" s="66"/>
      <c r="G125" s="66"/>
      <c r="H125" s="67"/>
      <c r="I125" s="37"/>
      <c r="J125" s="37"/>
      <c r="K125" s="37"/>
      <c r="L125" s="37"/>
      <c r="M125" s="37"/>
      <c r="N125" s="37"/>
      <c r="O125" s="37"/>
      <c r="P125" s="68"/>
      <c r="Q125" s="67"/>
      <c r="R125" s="69"/>
      <c r="S125" s="70"/>
      <c r="T125" s="70"/>
      <c r="U125" s="68"/>
      <c r="V125" s="37"/>
      <c r="W125" s="68"/>
      <c r="X125" s="68"/>
    </row>
    <row r="126" spans="1:24" x14ac:dyDescent="0.55000000000000004">
      <c r="A126" s="37"/>
      <c r="B126" s="37"/>
      <c r="C126" s="64"/>
      <c r="D126" s="65"/>
      <c r="E126" s="65"/>
      <c r="F126" s="66"/>
      <c r="G126" s="66"/>
      <c r="H126" s="67"/>
      <c r="I126" s="37"/>
      <c r="J126" s="37"/>
      <c r="K126" s="37"/>
      <c r="L126" s="37"/>
      <c r="M126" s="37"/>
      <c r="N126" s="37"/>
      <c r="O126" s="37"/>
      <c r="P126" s="68"/>
      <c r="Q126" s="67"/>
      <c r="R126" s="69"/>
      <c r="S126" s="70"/>
      <c r="T126" s="70"/>
      <c r="U126" s="68"/>
      <c r="V126" s="37"/>
      <c r="W126" s="68"/>
      <c r="X126" s="68"/>
    </row>
    <row r="127" spans="1:24" x14ac:dyDescent="0.55000000000000004">
      <c r="A127" s="37"/>
      <c r="B127" s="37"/>
      <c r="C127" s="64"/>
      <c r="D127" s="65"/>
      <c r="E127" s="65"/>
      <c r="F127" s="66"/>
      <c r="G127" s="66"/>
      <c r="H127" s="67"/>
      <c r="I127" s="37"/>
      <c r="J127" s="37"/>
      <c r="K127" s="37"/>
      <c r="L127" s="37"/>
      <c r="M127" s="37"/>
      <c r="N127" s="37"/>
      <c r="O127" s="37"/>
      <c r="P127" s="68"/>
      <c r="Q127" s="67"/>
      <c r="R127" s="69"/>
      <c r="S127" s="70"/>
      <c r="T127" s="70"/>
      <c r="U127" s="68"/>
      <c r="V127" s="37"/>
      <c r="W127" s="68"/>
      <c r="X127" s="68"/>
    </row>
    <row r="128" spans="1:24" x14ac:dyDescent="0.55000000000000004">
      <c r="A128" s="37"/>
      <c r="B128" s="37"/>
      <c r="C128" s="64"/>
      <c r="D128" s="65"/>
      <c r="E128" s="65"/>
      <c r="F128" s="66"/>
      <c r="G128" s="66"/>
      <c r="H128" s="67"/>
      <c r="I128" s="37"/>
      <c r="J128" s="37"/>
      <c r="K128" s="37"/>
      <c r="L128" s="37"/>
      <c r="M128" s="37"/>
      <c r="N128" s="37"/>
      <c r="O128" s="37"/>
      <c r="P128" s="68"/>
      <c r="Q128" s="67"/>
      <c r="R128" s="69"/>
      <c r="S128" s="70"/>
      <c r="T128" s="70"/>
      <c r="U128" s="68"/>
      <c r="V128" s="37"/>
      <c r="W128" s="68"/>
      <c r="X128" s="68"/>
    </row>
    <row r="129" spans="1:24" x14ac:dyDescent="0.55000000000000004">
      <c r="A129" s="37"/>
      <c r="B129" s="37"/>
      <c r="C129" s="64"/>
      <c r="D129" s="65"/>
      <c r="E129" s="65"/>
      <c r="F129" s="66"/>
      <c r="G129" s="66"/>
      <c r="H129" s="67"/>
      <c r="I129" s="37"/>
      <c r="J129" s="37"/>
      <c r="K129" s="37"/>
      <c r="L129" s="37"/>
      <c r="M129" s="37"/>
      <c r="N129" s="37"/>
      <c r="O129" s="37"/>
      <c r="P129" s="68"/>
      <c r="Q129" s="67"/>
      <c r="R129" s="69"/>
      <c r="S129" s="70"/>
      <c r="T129" s="70"/>
      <c r="U129" s="68"/>
      <c r="V129" s="37"/>
      <c r="W129" s="68"/>
      <c r="X129" s="68"/>
    </row>
    <row r="130" spans="1:24" x14ac:dyDescent="0.55000000000000004">
      <c r="A130" s="37"/>
      <c r="B130" s="37"/>
      <c r="C130" s="64"/>
      <c r="D130" s="65"/>
      <c r="E130" s="65"/>
      <c r="F130" s="66"/>
      <c r="G130" s="66"/>
      <c r="H130" s="67"/>
      <c r="I130" s="37"/>
      <c r="J130" s="37"/>
      <c r="K130" s="37"/>
      <c r="L130" s="37"/>
      <c r="M130" s="37"/>
      <c r="N130" s="37"/>
      <c r="O130" s="37"/>
      <c r="P130" s="68"/>
      <c r="Q130" s="67"/>
      <c r="R130" s="69"/>
      <c r="S130" s="70"/>
      <c r="T130" s="70"/>
      <c r="U130" s="68"/>
      <c r="V130" s="37"/>
      <c r="W130" s="68"/>
      <c r="X130" s="68"/>
    </row>
    <row r="131" spans="1:24" x14ac:dyDescent="0.55000000000000004">
      <c r="A131" s="37"/>
      <c r="B131" s="37"/>
      <c r="C131" s="64"/>
      <c r="D131" s="65"/>
      <c r="E131" s="65"/>
      <c r="F131" s="66"/>
      <c r="G131" s="66"/>
      <c r="H131" s="67"/>
      <c r="I131" s="37"/>
      <c r="J131" s="37"/>
      <c r="K131" s="37"/>
      <c r="L131" s="37"/>
      <c r="M131" s="37"/>
      <c r="N131" s="37"/>
      <c r="O131" s="37"/>
      <c r="P131" s="68"/>
      <c r="Q131" s="67"/>
      <c r="R131" s="69"/>
      <c r="S131" s="70"/>
      <c r="T131" s="70"/>
      <c r="U131" s="68"/>
      <c r="V131" s="37"/>
      <c r="W131" s="68"/>
      <c r="X131" s="68"/>
    </row>
    <row r="132" spans="1:24" x14ac:dyDescent="0.55000000000000004">
      <c r="A132" s="37"/>
      <c r="B132" s="37"/>
      <c r="C132" s="64"/>
      <c r="D132" s="65"/>
      <c r="E132" s="65"/>
      <c r="F132" s="66"/>
      <c r="G132" s="66"/>
      <c r="H132" s="67"/>
      <c r="I132" s="37"/>
      <c r="J132" s="37"/>
      <c r="K132" s="37"/>
      <c r="L132" s="37"/>
      <c r="M132" s="37"/>
      <c r="N132" s="37"/>
      <c r="O132" s="37"/>
      <c r="P132" s="68"/>
      <c r="Q132" s="67"/>
      <c r="R132" s="69"/>
      <c r="S132" s="70"/>
      <c r="T132" s="70"/>
      <c r="U132" s="68"/>
      <c r="V132" s="37"/>
      <c r="W132" s="68"/>
      <c r="X132" s="68"/>
    </row>
    <row r="133" spans="1:24" x14ac:dyDescent="0.55000000000000004">
      <c r="N133" s="37"/>
      <c r="O133" s="37"/>
    </row>
    <row r="134" spans="1:24" x14ac:dyDescent="0.55000000000000004">
      <c r="N134" s="37"/>
      <c r="O134" s="37"/>
    </row>
    <row r="135" spans="1:24" x14ac:dyDescent="0.55000000000000004">
      <c r="N135" s="37"/>
      <c r="O135" s="37"/>
    </row>
    <row r="136" spans="1:24" x14ac:dyDescent="0.55000000000000004">
      <c r="N136" s="37"/>
      <c r="O136" s="37"/>
    </row>
    <row r="137" spans="1:24" x14ac:dyDescent="0.55000000000000004">
      <c r="N137" s="37"/>
      <c r="O137" s="37"/>
    </row>
    <row r="138" spans="1:24" x14ac:dyDescent="0.55000000000000004">
      <c r="N138" s="37"/>
      <c r="O138" s="37"/>
    </row>
    <row r="139" spans="1:24" x14ac:dyDescent="0.55000000000000004">
      <c r="N139" s="37"/>
      <c r="O139" s="37"/>
    </row>
    <row r="140" spans="1:24" x14ac:dyDescent="0.55000000000000004">
      <c r="N140" s="37"/>
      <c r="O140" s="37"/>
    </row>
    <row r="141" spans="1:24" x14ac:dyDescent="0.55000000000000004">
      <c r="N141" s="37"/>
      <c r="O141" s="37"/>
    </row>
    <row r="142" spans="1:24" x14ac:dyDescent="0.55000000000000004">
      <c r="N142" s="37"/>
      <c r="O142" s="37"/>
    </row>
    <row r="143" spans="1:24" x14ac:dyDescent="0.55000000000000004">
      <c r="N143" s="37"/>
      <c r="O143" s="37"/>
    </row>
    <row r="144" spans="1:24" x14ac:dyDescent="0.55000000000000004">
      <c r="N144" s="37"/>
      <c r="O144" s="37"/>
    </row>
    <row r="145" spans="14:15" x14ac:dyDescent="0.55000000000000004">
      <c r="N145" s="37"/>
      <c r="O145" s="37"/>
    </row>
    <row r="146" spans="14:15" x14ac:dyDescent="0.55000000000000004">
      <c r="N146" s="37"/>
      <c r="O146" s="37"/>
    </row>
    <row r="147" spans="14:15" x14ac:dyDescent="0.55000000000000004">
      <c r="N147" s="37"/>
      <c r="O147" s="37"/>
    </row>
    <row r="148" spans="14:15" x14ac:dyDescent="0.55000000000000004">
      <c r="N148" s="37"/>
      <c r="O148" s="37"/>
    </row>
    <row r="149" spans="14:15" x14ac:dyDescent="0.55000000000000004">
      <c r="N149" s="37"/>
      <c r="O149" s="37"/>
    </row>
    <row r="150" spans="14:15" x14ac:dyDescent="0.55000000000000004">
      <c r="N150" s="37"/>
      <c r="O150" s="37"/>
    </row>
    <row r="151" spans="14:15" x14ac:dyDescent="0.55000000000000004">
      <c r="N151" s="37"/>
      <c r="O151" s="37"/>
    </row>
    <row r="152" spans="14:15" x14ac:dyDescent="0.55000000000000004">
      <c r="N152" s="37"/>
      <c r="O152" s="37"/>
    </row>
    <row r="153" spans="14:15" x14ac:dyDescent="0.55000000000000004">
      <c r="N153" s="37"/>
      <c r="O153" s="37"/>
    </row>
    <row r="154" spans="14:15" x14ac:dyDescent="0.55000000000000004">
      <c r="N154" s="37"/>
      <c r="O154" s="37"/>
    </row>
    <row r="155" spans="14:15" x14ac:dyDescent="0.55000000000000004">
      <c r="N155" s="37"/>
      <c r="O155" s="37"/>
    </row>
    <row r="156" spans="14:15" x14ac:dyDescent="0.55000000000000004">
      <c r="N156" s="37"/>
      <c r="O156" s="37"/>
    </row>
    <row r="157" spans="14:15" x14ac:dyDescent="0.55000000000000004">
      <c r="N157" s="37"/>
      <c r="O157" s="37"/>
    </row>
    <row r="158" spans="14:15" x14ac:dyDescent="0.55000000000000004">
      <c r="N158" s="37"/>
      <c r="O158" s="37"/>
    </row>
    <row r="159" spans="14:15" x14ac:dyDescent="0.55000000000000004">
      <c r="N159" s="37"/>
      <c r="O159" s="37"/>
    </row>
    <row r="160" spans="14:15" x14ac:dyDescent="0.55000000000000004">
      <c r="N160" s="37"/>
      <c r="O160" s="37"/>
    </row>
    <row r="161" spans="14:15" x14ac:dyDescent="0.55000000000000004">
      <c r="N161" s="37"/>
      <c r="O161" s="37"/>
    </row>
    <row r="162" spans="14:15" x14ac:dyDescent="0.55000000000000004">
      <c r="N162" s="37"/>
      <c r="O162" s="37"/>
    </row>
    <row r="163" spans="14:15" x14ac:dyDescent="0.55000000000000004">
      <c r="N163" s="37"/>
      <c r="O163" s="37"/>
    </row>
    <row r="164" spans="14:15" x14ac:dyDescent="0.55000000000000004">
      <c r="N164" s="37"/>
      <c r="O164" s="37"/>
    </row>
    <row r="165" spans="14:15" x14ac:dyDescent="0.55000000000000004">
      <c r="N165" s="37"/>
      <c r="O165" s="37"/>
    </row>
    <row r="166" spans="14:15" x14ac:dyDescent="0.55000000000000004">
      <c r="N166" s="37"/>
      <c r="O166" s="37"/>
    </row>
    <row r="167" spans="14:15" x14ac:dyDescent="0.55000000000000004">
      <c r="N167" s="37"/>
      <c r="O167" s="37"/>
    </row>
    <row r="168" spans="14:15" x14ac:dyDescent="0.55000000000000004">
      <c r="N168" s="37"/>
      <c r="O168" s="37"/>
    </row>
    <row r="169" spans="14:15" x14ac:dyDescent="0.55000000000000004">
      <c r="N169" s="37"/>
      <c r="O169" s="37"/>
    </row>
    <row r="170" spans="14:15" x14ac:dyDescent="0.55000000000000004">
      <c r="N170" s="37"/>
      <c r="O170" s="37"/>
    </row>
    <row r="171" spans="14:15" x14ac:dyDescent="0.55000000000000004">
      <c r="N171" s="37"/>
      <c r="O171" s="37"/>
    </row>
    <row r="172" spans="14:15" x14ac:dyDescent="0.55000000000000004">
      <c r="N172" s="37"/>
      <c r="O172" s="37"/>
    </row>
    <row r="173" spans="14:15" x14ac:dyDescent="0.55000000000000004">
      <c r="N173" s="37"/>
      <c r="O173" s="37"/>
    </row>
    <row r="174" spans="14:15" x14ac:dyDescent="0.55000000000000004">
      <c r="N174" s="37"/>
      <c r="O174" s="37"/>
    </row>
    <row r="175" spans="14:15" x14ac:dyDescent="0.55000000000000004">
      <c r="N175" s="37"/>
      <c r="O175" s="37"/>
    </row>
    <row r="176" spans="14:15" x14ac:dyDescent="0.55000000000000004">
      <c r="N176" s="37"/>
      <c r="O176" s="37"/>
    </row>
    <row r="177" spans="14:15" x14ac:dyDescent="0.55000000000000004">
      <c r="N177" s="37"/>
      <c r="O177" s="37"/>
    </row>
    <row r="178" spans="14:15" x14ac:dyDescent="0.55000000000000004">
      <c r="N178" s="37"/>
      <c r="O178" s="37"/>
    </row>
    <row r="179" spans="14:15" x14ac:dyDescent="0.55000000000000004">
      <c r="N179" s="37"/>
      <c r="O179" s="37"/>
    </row>
    <row r="180" spans="14:15" x14ac:dyDescent="0.55000000000000004">
      <c r="N180" s="37"/>
      <c r="O180" s="37"/>
    </row>
    <row r="181" spans="14:15" x14ac:dyDescent="0.55000000000000004">
      <c r="N181" s="37"/>
      <c r="O181" s="37"/>
    </row>
    <row r="182" spans="14:15" x14ac:dyDescent="0.55000000000000004">
      <c r="N182" s="37"/>
      <c r="O182" s="37"/>
    </row>
    <row r="183" spans="14:15" x14ac:dyDescent="0.55000000000000004">
      <c r="N183" s="37"/>
      <c r="O183" s="37"/>
    </row>
    <row r="184" spans="14:15" x14ac:dyDescent="0.55000000000000004">
      <c r="N184" s="37"/>
      <c r="O184" s="37"/>
    </row>
    <row r="185" spans="14:15" x14ac:dyDescent="0.55000000000000004">
      <c r="N185" s="37"/>
      <c r="O185" s="37"/>
    </row>
    <row r="186" spans="14:15" x14ac:dyDescent="0.55000000000000004">
      <c r="N186" s="37"/>
      <c r="O186" s="37"/>
    </row>
    <row r="187" spans="14:15" x14ac:dyDescent="0.55000000000000004">
      <c r="N187" s="37"/>
      <c r="O187" s="37"/>
    </row>
    <row r="188" spans="14:15" x14ac:dyDescent="0.55000000000000004">
      <c r="N188" s="37"/>
      <c r="O188" s="37"/>
    </row>
    <row r="189" spans="14:15" x14ac:dyDescent="0.55000000000000004">
      <c r="N189" s="37"/>
      <c r="O189" s="37"/>
    </row>
    <row r="190" spans="14:15" x14ac:dyDescent="0.55000000000000004">
      <c r="N190" s="37"/>
      <c r="O190" s="37"/>
    </row>
    <row r="191" spans="14:15" x14ac:dyDescent="0.55000000000000004">
      <c r="N191" s="37"/>
      <c r="O191" s="37"/>
    </row>
    <row r="192" spans="14:15" x14ac:dyDescent="0.55000000000000004">
      <c r="N192" s="37"/>
      <c r="O192" s="37"/>
    </row>
    <row r="193" spans="14:15" x14ac:dyDescent="0.55000000000000004">
      <c r="N193" s="37"/>
      <c r="O193" s="37"/>
    </row>
    <row r="194" spans="14:15" x14ac:dyDescent="0.55000000000000004">
      <c r="N194" s="37"/>
      <c r="O194" s="37"/>
    </row>
    <row r="195" spans="14:15" x14ac:dyDescent="0.55000000000000004">
      <c r="N195" s="37"/>
      <c r="O195" s="37"/>
    </row>
    <row r="196" spans="14:15" x14ac:dyDescent="0.55000000000000004">
      <c r="N196" s="37"/>
      <c r="O196" s="37"/>
    </row>
    <row r="197" spans="14:15" x14ac:dyDescent="0.55000000000000004">
      <c r="N197" s="37"/>
      <c r="O197" s="37"/>
    </row>
    <row r="198" spans="14:15" x14ac:dyDescent="0.55000000000000004">
      <c r="N198" s="37"/>
      <c r="O198" s="37"/>
    </row>
    <row r="199" spans="14:15" x14ac:dyDescent="0.55000000000000004">
      <c r="N199" s="37"/>
      <c r="O199" s="37"/>
    </row>
    <row r="200" spans="14:15" x14ac:dyDescent="0.55000000000000004">
      <c r="N200" s="37"/>
      <c r="O200" s="37"/>
    </row>
    <row r="201" spans="14:15" x14ac:dyDescent="0.55000000000000004">
      <c r="N201" s="37"/>
      <c r="O201" s="37"/>
    </row>
    <row r="202" spans="14:15" x14ac:dyDescent="0.55000000000000004">
      <c r="N202" s="37"/>
      <c r="O202" s="37"/>
    </row>
    <row r="203" spans="14:15" x14ac:dyDescent="0.55000000000000004">
      <c r="N203" s="37"/>
      <c r="O203" s="37"/>
    </row>
    <row r="204" spans="14:15" x14ac:dyDescent="0.55000000000000004">
      <c r="N204" s="37"/>
      <c r="O204" s="37"/>
    </row>
    <row r="205" spans="14:15" x14ac:dyDescent="0.55000000000000004">
      <c r="N205" s="37"/>
      <c r="O205" s="37"/>
    </row>
    <row r="206" spans="14:15" x14ac:dyDescent="0.55000000000000004">
      <c r="N206" s="37"/>
      <c r="O206" s="37"/>
    </row>
    <row r="207" spans="14:15" x14ac:dyDescent="0.55000000000000004">
      <c r="N207" s="37"/>
      <c r="O207" s="37"/>
    </row>
    <row r="208" spans="14:15" x14ac:dyDescent="0.55000000000000004">
      <c r="N208" s="37"/>
      <c r="O208" s="37"/>
    </row>
    <row r="209" spans="14:15" x14ac:dyDescent="0.55000000000000004">
      <c r="N209" s="37"/>
      <c r="O209" s="37"/>
    </row>
    <row r="210" spans="14:15" x14ac:dyDescent="0.55000000000000004">
      <c r="N210" s="37"/>
      <c r="O210" s="37"/>
    </row>
    <row r="211" spans="14:15" x14ac:dyDescent="0.55000000000000004">
      <c r="N211" s="37"/>
      <c r="O211" s="37"/>
    </row>
    <row r="212" spans="14:15" x14ac:dyDescent="0.55000000000000004">
      <c r="N212" s="37"/>
      <c r="O212" s="37"/>
    </row>
    <row r="213" spans="14:15" x14ac:dyDescent="0.55000000000000004">
      <c r="N213" s="37"/>
      <c r="O213" s="37"/>
    </row>
    <row r="214" spans="14:15" x14ac:dyDescent="0.55000000000000004">
      <c r="N214" s="37"/>
      <c r="O214" s="37"/>
    </row>
    <row r="215" spans="14:15" x14ac:dyDescent="0.55000000000000004">
      <c r="N215" s="37"/>
      <c r="O215" s="37"/>
    </row>
    <row r="216" spans="14:15" x14ac:dyDescent="0.55000000000000004">
      <c r="N216" s="37"/>
      <c r="O216" s="37"/>
    </row>
    <row r="217" spans="14:15" x14ac:dyDescent="0.55000000000000004">
      <c r="N217" s="37"/>
      <c r="O217" s="37"/>
    </row>
    <row r="218" spans="14:15" x14ac:dyDescent="0.55000000000000004">
      <c r="N218" s="37"/>
      <c r="O218" s="37"/>
    </row>
    <row r="219" spans="14:15" x14ac:dyDescent="0.55000000000000004">
      <c r="N219" s="37"/>
      <c r="O219" s="37"/>
    </row>
    <row r="220" spans="14:15" x14ac:dyDescent="0.55000000000000004">
      <c r="N220" s="37"/>
      <c r="O220" s="37"/>
    </row>
    <row r="221" spans="14:15" x14ac:dyDescent="0.55000000000000004">
      <c r="N221" s="37"/>
      <c r="O221" s="37"/>
    </row>
    <row r="222" spans="14:15" x14ac:dyDescent="0.55000000000000004">
      <c r="N222" s="37"/>
      <c r="O222" s="37"/>
    </row>
    <row r="223" spans="14:15" x14ac:dyDescent="0.55000000000000004">
      <c r="N223" s="37"/>
      <c r="O223" s="37"/>
    </row>
    <row r="224" spans="14:15" x14ac:dyDescent="0.55000000000000004">
      <c r="N224" s="37"/>
      <c r="O224" s="37"/>
    </row>
    <row r="225" spans="14:15" x14ac:dyDescent="0.55000000000000004">
      <c r="N225" s="37"/>
      <c r="O225" s="37"/>
    </row>
    <row r="226" spans="14:15" x14ac:dyDescent="0.55000000000000004">
      <c r="N226" s="37"/>
      <c r="O226" s="37"/>
    </row>
    <row r="227" spans="14:15" x14ac:dyDescent="0.55000000000000004">
      <c r="N227" s="37"/>
      <c r="O227" s="37"/>
    </row>
    <row r="228" spans="14:15" x14ac:dyDescent="0.55000000000000004">
      <c r="N228" s="37"/>
      <c r="O228" s="37"/>
    </row>
    <row r="229" spans="14:15" x14ac:dyDescent="0.55000000000000004">
      <c r="N229" s="37"/>
      <c r="O229" s="37"/>
    </row>
    <row r="230" spans="14:15" x14ac:dyDescent="0.55000000000000004">
      <c r="N230" s="37"/>
      <c r="O230" s="37"/>
    </row>
    <row r="231" spans="14:15" x14ac:dyDescent="0.55000000000000004">
      <c r="N231" s="37"/>
      <c r="O231" s="37"/>
    </row>
    <row r="232" spans="14:15" x14ac:dyDescent="0.55000000000000004">
      <c r="N232" s="37"/>
      <c r="O232" s="37"/>
    </row>
    <row r="233" spans="14:15" x14ac:dyDescent="0.55000000000000004">
      <c r="N233" s="37"/>
      <c r="O233" s="37"/>
    </row>
    <row r="234" spans="14:15" x14ac:dyDescent="0.55000000000000004">
      <c r="N234" s="37"/>
      <c r="O234" s="37"/>
    </row>
    <row r="235" spans="14:15" x14ac:dyDescent="0.55000000000000004">
      <c r="N235" s="37"/>
      <c r="O235" s="37"/>
    </row>
    <row r="236" spans="14:15" x14ac:dyDescent="0.55000000000000004">
      <c r="N236" s="37"/>
      <c r="O236" s="37"/>
    </row>
    <row r="237" spans="14:15" x14ac:dyDescent="0.55000000000000004">
      <c r="N237" s="37"/>
      <c r="O237" s="37"/>
    </row>
    <row r="238" spans="14:15" x14ac:dyDescent="0.55000000000000004">
      <c r="N238" s="37"/>
      <c r="O238" s="37"/>
    </row>
    <row r="239" spans="14:15" x14ac:dyDescent="0.55000000000000004">
      <c r="N239" s="37"/>
      <c r="O239" s="37"/>
    </row>
    <row r="240" spans="14:15" x14ac:dyDescent="0.55000000000000004">
      <c r="N240" s="37"/>
      <c r="O240" s="37"/>
    </row>
    <row r="241" spans="14:15" x14ac:dyDescent="0.55000000000000004">
      <c r="N241" s="37"/>
      <c r="O241" s="37"/>
    </row>
    <row r="242" spans="14:15" x14ac:dyDescent="0.55000000000000004">
      <c r="N242" s="37"/>
      <c r="O242" s="37"/>
    </row>
    <row r="243" spans="14:15" x14ac:dyDescent="0.55000000000000004">
      <c r="N243" s="37"/>
      <c r="O243" s="37"/>
    </row>
    <row r="244" spans="14:15" x14ac:dyDescent="0.55000000000000004">
      <c r="N244" s="37"/>
      <c r="O244" s="37"/>
    </row>
    <row r="245" spans="14:15" x14ac:dyDescent="0.55000000000000004">
      <c r="N245" s="37"/>
      <c r="O245" s="37"/>
    </row>
    <row r="246" spans="14:15" x14ac:dyDescent="0.55000000000000004">
      <c r="N246" s="37"/>
      <c r="O246" s="37"/>
    </row>
    <row r="247" spans="14:15" x14ac:dyDescent="0.55000000000000004">
      <c r="N247" s="37"/>
      <c r="O247" s="37"/>
    </row>
    <row r="248" spans="14:15" x14ac:dyDescent="0.55000000000000004">
      <c r="N248" s="37"/>
      <c r="O248" s="37"/>
    </row>
    <row r="249" spans="14:15" x14ac:dyDescent="0.55000000000000004">
      <c r="N249" s="37"/>
      <c r="O249" s="37"/>
    </row>
    <row r="250" spans="14:15" x14ac:dyDescent="0.55000000000000004">
      <c r="N250" s="37"/>
      <c r="O250" s="37"/>
    </row>
    <row r="251" spans="14:15" x14ac:dyDescent="0.55000000000000004">
      <c r="N251" s="37"/>
      <c r="O251" s="37"/>
    </row>
    <row r="252" spans="14:15" x14ac:dyDescent="0.55000000000000004">
      <c r="N252" s="37"/>
      <c r="O252" s="37"/>
    </row>
    <row r="253" spans="14:15" x14ac:dyDescent="0.55000000000000004">
      <c r="N253" s="37"/>
      <c r="O253" s="37"/>
    </row>
    <row r="254" spans="14:15" x14ac:dyDescent="0.55000000000000004">
      <c r="N254" s="37"/>
      <c r="O254" s="37"/>
    </row>
    <row r="255" spans="14:15" x14ac:dyDescent="0.55000000000000004">
      <c r="N255" s="37"/>
      <c r="O255" s="37"/>
    </row>
    <row r="256" spans="14:15" x14ac:dyDescent="0.55000000000000004">
      <c r="N256" s="37"/>
      <c r="O256" s="37"/>
    </row>
    <row r="257" spans="14:15" x14ac:dyDescent="0.55000000000000004">
      <c r="N257" s="37"/>
      <c r="O257" s="37"/>
    </row>
    <row r="258" spans="14:15" x14ac:dyDescent="0.55000000000000004">
      <c r="N258" s="37"/>
      <c r="O258" s="37"/>
    </row>
    <row r="259" spans="14:15" x14ac:dyDescent="0.55000000000000004">
      <c r="N259" s="37"/>
      <c r="O259" s="37"/>
    </row>
    <row r="260" spans="14:15" x14ac:dyDescent="0.55000000000000004">
      <c r="N260" s="37"/>
      <c r="O260" s="37"/>
    </row>
    <row r="261" spans="14:15" x14ac:dyDescent="0.55000000000000004">
      <c r="N261" s="37"/>
      <c r="O261" s="37"/>
    </row>
    <row r="262" spans="14:15" x14ac:dyDescent="0.55000000000000004">
      <c r="N262" s="37"/>
      <c r="O262" s="37"/>
    </row>
    <row r="263" spans="14:15" x14ac:dyDescent="0.55000000000000004">
      <c r="N263" s="37"/>
      <c r="O263" s="37"/>
    </row>
    <row r="264" spans="14:15" x14ac:dyDescent="0.55000000000000004">
      <c r="N264" s="37"/>
      <c r="O264" s="37"/>
    </row>
    <row r="265" spans="14:15" x14ac:dyDescent="0.55000000000000004">
      <c r="N265" s="37"/>
      <c r="O265" s="37"/>
    </row>
    <row r="266" spans="14:15" x14ac:dyDescent="0.55000000000000004">
      <c r="N266" s="37"/>
      <c r="O266" s="37"/>
    </row>
    <row r="267" spans="14:15" x14ac:dyDescent="0.55000000000000004">
      <c r="N267" s="37"/>
      <c r="O267" s="37"/>
    </row>
    <row r="268" spans="14:15" x14ac:dyDescent="0.55000000000000004">
      <c r="N268" s="37"/>
      <c r="O268" s="37"/>
    </row>
    <row r="269" spans="14:15" x14ac:dyDescent="0.55000000000000004">
      <c r="N269" s="37"/>
      <c r="O269" s="37"/>
    </row>
    <row r="270" spans="14:15" x14ac:dyDescent="0.55000000000000004">
      <c r="N270" s="37"/>
      <c r="O270" s="37"/>
    </row>
    <row r="271" spans="14:15" x14ac:dyDescent="0.55000000000000004">
      <c r="N271" s="37"/>
      <c r="O271" s="37"/>
    </row>
    <row r="272" spans="14:15" x14ac:dyDescent="0.55000000000000004">
      <c r="N272" s="37"/>
      <c r="O272" s="37"/>
    </row>
    <row r="273" spans="14:15" x14ac:dyDescent="0.55000000000000004">
      <c r="N273" s="37"/>
      <c r="O273" s="37"/>
    </row>
    <row r="274" spans="14:15" x14ac:dyDescent="0.55000000000000004">
      <c r="N274" s="37"/>
      <c r="O274" s="37"/>
    </row>
    <row r="275" spans="14:15" x14ac:dyDescent="0.55000000000000004">
      <c r="N275" s="37"/>
      <c r="O275" s="37"/>
    </row>
    <row r="276" spans="14:15" x14ac:dyDescent="0.55000000000000004">
      <c r="N276" s="37"/>
      <c r="O276" s="37"/>
    </row>
    <row r="277" spans="14:15" x14ac:dyDescent="0.55000000000000004">
      <c r="N277" s="37"/>
      <c r="O277" s="37"/>
    </row>
    <row r="278" spans="14:15" x14ac:dyDescent="0.55000000000000004">
      <c r="N278" s="37"/>
      <c r="O278" s="37"/>
    </row>
    <row r="279" spans="14:15" x14ac:dyDescent="0.55000000000000004">
      <c r="N279" s="37"/>
      <c r="O279" s="37"/>
    </row>
    <row r="280" spans="14:15" x14ac:dyDescent="0.55000000000000004">
      <c r="N280" s="37"/>
      <c r="O280" s="37"/>
    </row>
    <row r="281" spans="14:15" x14ac:dyDescent="0.55000000000000004">
      <c r="N281" s="37"/>
      <c r="O281" s="37"/>
    </row>
    <row r="282" spans="14:15" x14ac:dyDescent="0.55000000000000004">
      <c r="N282" s="37"/>
      <c r="O282" s="37"/>
    </row>
    <row r="283" spans="14:15" x14ac:dyDescent="0.55000000000000004">
      <c r="N283" s="37"/>
      <c r="O283" s="37"/>
    </row>
    <row r="284" spans="14:15" x14ac:dyDescent="0.55000000000000004">
      <c r="N284" s="37"/>
      <c r="O284" s="37"/>
    </row>
    <row r="285" spans="14:15" x14ac:dyDescent="0.55000000000000004">
      <c r="N285" s="37"/>
      <c r="O285" s="37"/>
    </row>
    <row r="286" spans="14:15" x14ac:dyDescent="0.55000000000000004">
      <c r="N286" s="37"/>
      <c r="O286" s="37"/>
    </row>
    <row r="287" spans="14:15" x14ac:dyDescent="0.55000000000000004">
      <c r="N287" s="37"/>
      <c r="O287" s="37"/>
    </row>
    <row r="288" spans="14:15" x14ac:dyDescent="0.55000000000000004">
      <c r="N288" s="37"/>
      <c r="O288" s="37"/>
    </row>
    <row r="289" spans="14:15" x14ac:dyDescent="0.55000000000000004">
      <c r="N289" s="37"/>
      <c r="O289" s="37"/>
    </row>
    <row r="290" spans="14:15" x14ac:dyDescent="0.55000000000000004">
      <c r="N290" s="37"/>
      <c r="O290" s="37"/>
    </row>
    <row r="291" spans="14:15" x14ac:dyDescent="0.55000000000000004">
      <c r="N291" s="37"/>
      <c r="O291" s="37"/>
    </row>
    <row r="292" spans="14:15" x14ac:dyDescent="0.55000000000000004">
      <c r="N292" s="37"/>
      <c r="O292" s="37"/>
    </row>
    <row r="293" spans="14:15" x14ac:dyDescent="0.55000000000000004">
      <c r="N293" s="37"/>
      <c r="O293" s="37"/>
    </row>
    <row r="294" spans="14:15" x14ac:dyDescent="0.55000000000000004">
      <c r="N294" s="37"/>
      <c r="O294" s="37"/>
    </row>
    <row r="295" spans="14:15" x14ac:dyDescent="0.55000000000000004">
      <c r="N295" s="37"/>
      <c r="O295" s="37"/>
    </row>
    <row r="296" spans="14:15" x14ac:dyDescent="0.55000000000000004">
      <c r="N296" s="37"/>
      <c r="O296" s="37"/>
    </row>
    <row r="297" spans="14:15" x14ac:dyDescent="0.55000000000000004">
      <c r="N297" s="37"/>
      <c r="O297" s="37"/>
    </row>
    <row r="298" spans="14:15" x14ac:dyDescent="0.55000000000000004">
      <c r="N298" s="37"/>
      <c r="O298" s="37"/>
    </row>
    <row r="299" spans="14:15" x14ac:dyDescent="0.55000000000000004">
      <c r="N299" s="37"/>
      <c r="O299" s="37"/>
    </row>
    <row r="300" spans="14:15" x14ac:dyDescent="0.55000000000000004">
      <c r="N300" s="37"/>
      <c r="O300" s="37"/>
    </row>
    <row r="301" spans="14:15" x14ac:dyDescent="0.55000000000000004">
      <c r="N301" s="37"/>
      <c r="O301" s="37"/>
    </row>
    <row r="302" spans="14:15" x14ac:dyDescent="0.55000000000000004">
      <c r="N302" s="37"/>
      <c r="O302" s="37"/>
    </row>
    <row r="303" spans="14:15" x14ac:dyDescent="0.55000000000000004">
      <c r="N303" s="37"/>
      <c r="O303" s="37"/>
    </row>
    <row r="304" spans="14:15" x14ac:dyDescent="0.55000000000000004">
      <c r="N304" s="37"/>
      <c r="O304" s="37"/>
    </row>
    <row r="305" spans="14:15" x14ac:dyDescent="0.55000000000000004">
      <c r="N305" s="37"/>
      <c r="O305" s="37"/>
    </row>
    <row r="306" spans="14:15" x14ac:dyDescent="0.55000000000000004">
      <c r="N306" s="37"/>
      <c r="O306" s="37"/>
    </row>
    <row r="307" spans="14:15" x14ac:dyDescent="0.55000000000000004">
      <c r="N307" s="37"/>
      <c r="O307" s="37"/>
    </row>
    <row r="308" spans="14:15" x14ac:dyDescent="0.55000000000000004">
      <c r="N308" s="37"/>
      <c r="O308" s="37"/>
    </row>
    <row r="309" spans="14:15" x14ac:dyDescent="0.55000000000000004">
      <c r="N309" s="37"/>
      <c r="O309" s="37"/>
    </row>
    <row r="310" spans="14:15" x14ac:dyDescent="0.55000000000000004">
      <c r="N310" s="37"/>
      <c r="O310" s="37"/>
    </row>
    <row r="311" spans="14:15" x14ac:dyDescent="0.55000000000000004">
      <c r="N311" s="37"/>
      <c r="O311" s="37"/>
    </row>
    <row r="312" spans="14:15" x14ac:dyDescent="0.55000000000000004">
      <c r="N312" s="37"/>
      <c r="O312" s="37"/>
    </row>
    <row r="313" spans="14:15" x14ac:dyDescent="0.55000000000000004">
      <c r="N313" s="37"/>
      <c r="O313" s="37"/>
    </row>
    <row r="314" spans="14:15" x14ac:dyDescent="0.55000000000000004">
      <c r="N314" s="37"/>
      <c r="O314" s="37"/>
    </row>
    <row r="315" spans="14:15" x14ac:dyDescent="0.55000000000000004">
      <c r="N315" s="37"/>
      <c r="O315" s="37"/>
    </row>
    <row r="316" spans="14:15" x14ac:dyDescent="0.55000000000000004">
      <c r="N316" s="37"/>
      <c r="O316" s="37"/>
    </row>
    <row r="317" spans="14:15" x14ac:dyDescent="0.55000000000000004">
      <c r="N317" s="37"/>
      <c r="O317" s="37"/>
    </row>
    <row r="318" spans="14:15" x14ac:dyDescent="0.55000000000000004">
      <c r="N318" s="37"/>
      <c r="O318" s="37"/>
    </row>
    <row r="319" spans="14:15" x14ac:dyDescent="0.55000000000000004">
      <c r="N319" s="37"/>
      <c r="O319" s="37"/>
    </row>
    <row r="320" spans="14:15" x14ac:dyDescent="0.55000000000000004">
      <c r="N320" s="37"/>
      <c r="O320" s="37"/>
    </row>
    <row r="321" spans="14:15" x14ac:dyDescent="0.55000000000000004">
      <c r="N321" s="37"/>
      <c r="O321" s="37"/>
    </row>
    <row r="322" spans="14:15" x14ac:dyDescent="0.55000000000000004">
      <c r="N322" s="37"/>
      <c r="O322" s="37"/>
    </row>
    <row r="323" spans="14:15" x14ac:dyDescent="0.55000000000000004">
      <c r="N323" s="37"/>
      <c r="O323" s="37"/>
    </row>
    <row r="324" spans="14:15" x14ac:dyDescent="0.55000000000000004">
      <c r="N324" s="37"/>
      <c r="O324" s="37"/>
    </row>
    <row r="325" spans="14:15" x14ac:dyDescent="0.55000000000000004">
      <c r="N325" s="37"/>
      <c r="O325" s="37"/>
    </row>
    <row r="326" spans="14:15" x14ac:dyDescent="0.55000000000000004">
      <c r="N326" s="37"/>
      <c r="O326" s="37"/>
    </row>
    <row r="327" spans="14:15" x14ac:dyDescent="0.55000000000000004">
      <c r="N327" s="37"/>
      <c r="O327" s="37"/>
    </row>
    <row r="328" spans="14:15" x14ac:dyDescent="0.55000000000000004">
      <c r="N328" s="37"/>
      <c r="O328" s="37"/>
    </row>
    <row r="329" spans="14:15" x14ac:dyDescent="0.55000000000000004">
      <c r="N329" s="37"/>
      <c r="O329" s="37"/>
    </row>
    <row r="330" spans="14:15" x14ac:dyDescent="0.55000000000000004">
      <c r="N330" s="37"/>
      <c r="O330" s="37"/>
    </row>
    <row r="331" spans="14:15" x14ac:dyDescent="0.55000000000000004">
      <c r="N331" s="37"/>
      <c r="O331" s="37"/>
    </row>
    <row r="332" spans="14:15" x14ac:dyDescent="0.55000000000000004">
      <c r="N332" s="37"/>
      <c r="O332" s="37"/>
    </row>
    <row r="333" spans="14:15" x14ac:dyDescent="0.55000000000000004">
      <c r="N333" s="37"/>
      <c r="O333" s="37"/>
    </row>
    <row r="334" spans="14:15" x14ac:dyDescent="0.55000000000000004">
      <c r="N334" s="37"/>
      <c r="O334" s="37"/>
    </row>
    <row r="335" spans="14:15" x14ac:dyDescent="0.55000000000000004">
      <c r="N335" s="37"/>
      <c r="O335" s="37"/>
    </row>
    <row r="336" spans="14:15" x14ac:dyDescent="0.55000000000000004">
      <c r="N336" s="37"/>
      <c r="O336" s="37"/>
    </row>
    <row r="337" spans="14:15" x14ac:dyDescent="0.55000000000000004">
      <c r="N337" s="37"/>
      <c r="O337" s="37"/>
    </row>
    <row r="338" spans="14:15" x14ac:dyDescent="0.55000000000000004">
      <c r="N338" s="37"/>
      <c r="O338" s="37"/>
    </row>
    <row r="339" spans="14:15" x14ac:dyDescent="0.55000000000000004">
      <c r="N339" s="37"/>
      <c r="O339" s="37"/>
    </row>
    <row r="340" spans="14:15" x14ac:dyDescent="0.55000000000000004">
      <c r="N340" s="37"/>
      <c r="O340" s="37"/>
    </row>
    <row r="341" spans="14:15" x14ac:dyDescent="0.55000000000000004">
      <c r="N341" s="37"/>
      <c r="O341" s="37"/>
    </row>
    <row r="342" spans="14:15" x14ac:dyDescent="0.55000000000000004">
      <c r="N342" s="37"/>
      <c r="O342" s="37"/>
    </row>
    <row r="343" spans="14:15" x14ac:dyDescent="0.55000000000000004">
      <c r="N343" s="37"/>
      <c r="O343" s="37"/>
    </row>
    <row r="344" spans="14:15" x14ac:dyDescent="0.55000000000000004">
      <c r="N344" s="37"/>
      <c r="O344" s="37"/>
    </row>
    <row r="345" spans="14:15" x14ac:dyDescent="0.55000000000000004">
      <c r="N345" s="37"/>
      <c r="O345" s="37"/>
    </row>
    <row r="346" spans="14:15" x14ac:dyDescent="0.55000000000000004">
      <c r="N346" s="37"/>
      <c r="O346" s="37"/>
    </row>
    <row r="347" spans="14:15" x14ac:dyDescent="0.55000000000000004">
      <c r="N347" s="37"/>
      <c r="O347" s="37"/>
    </row>
    <row r="348" spans="14:15" x14ac:dyDescent="0.55000000000000004">
      <c r="N348" s="37"/>
      <c r="O348" s="37"/>
    </row>
    <row r="349" spans="14:15" x14ac:dyDescent="0.55000000000000004">
      <c r="N349" s="37"/>
      <c r="O349" s="37"/>
    </row>
    <row r="350" spans="14:15" x14ac:dyDescent="0.55000000000000004">
      <c r="N350" s="37"/>
      <c r="O350" s="37"/>
    </row>
    <row r="351" spans="14:15" x14ac:dyDescent="0.55000000000000004">
      <c r="N351" s="37"/>
      <c r="O351" s="37"/>
    </row>
    <row r="352" spans="14:15" x14ac:dyDescent="0.55000000000000004">
      <c r="N352" s="37"/>
      <c r="O352" s="37"/>
    </row>
    <row r="353" spans="14:15" x14ac:dyDescent="0.55000000000000004">
      <c r="N353" s="37"/>
      <c r="O353" s="37"/>
    </row>
    <row r="354" spans="14:15" x14ac:dyDescent="0.55000000000000004">
      <c r="N354" s="37"/>
      <c r="O354" s="37"/>
    </row>
    <row r="355" spans="14:15" x14ac:dyDescent="0.55000000000000004">
      <c r="N355" s="37"/>
      <c r="O355" s="37"/>
    </row>
    <row r="356" spans="14:15" x14ac:dyDescent="0.55000000000000004">
      <c r="N356" s="37"/>
      <c r="O356" s="37"/>
    </row>
    <row r="357" spans="14:15" x14ac:dyDescent="0.55000000000000004">
      <c r="N357" s="37"/>
      <c r="O357" s="37"/>
    </row>
    <row r="358" spans="14:15" x14ac:dyDescent="0.55000000000000004">
      <c r="N358" s="37"/>
      <c r="O358" s="37"/>
    </row>
    <row r="359" spans="14:15" x14ac:dyDescent="0.55000000000000004">
      <c r="N359" s="37"/>
      <c r="O359" s="37"/>
    </row>
    <row r="360" spans="14:15" x14ac:dyDescent="0.55000000000000004">
      <c r="N360" s="37"/>
      <c r="O360" s="37"/>
    </row>
    <row r="361" spans="14:15" x14ac:dyDescent="0.55000000000000004">
      <c r="N361" s="37"/>
      <c r="O361" s="37"/>
    </row>
    <row r="362" spans="14:15" x14ac:dyDescent="0.55000000000000004">
      <c r="N362" s="37"/>
      <c r="O362" s="37"/>
    </row>
    <row r="363" spans="14:15" x14ac:dyDescent="0.55000000000000004">
      <c r="N363" s="37"/>
      <c r="O363" s="37"/>
    </row>
    <row r="364" spans="14:15" x14ac:dyDescent="0.55000000000000004">
      <c r="N364" s="37"/>
      <c r="O364" s="37"/>
    </row>
    <row r="365" spans="14:15" x14ac:dyDescent="0.55000000000000004">
      <c r="N365" s="37"/>
      <c r="O365" s="37"/>
    </row>
    <row r="366" spans="14:15" x14ac:dyDescent="0.55000000000000004">
      <c r="N366" s="37"/>
      <c r="O366" s="37"/>
    </row>
    <row r="367" spans="14:15" x14ac:dyDescent="0.55000000000000004">
      <c r="N367" s="37"/>
      <c r="O367" s="37"/>
    </row>
    <row r="368" spans="14:15" x14ac:dyDescent="0.55000000000000004">
      <c r="N368" s="37"/>
      <c r="O368" s="37"/>
    </row>
    <row r="369" spans="14:15" x14ac:dyDescent="0.55000000000000004">
      <c r="N369" s="37"/>
      <c r="O369" s="37"/>
    </row>
    <row r="370" spans="14:15" x14ac:dyDescent="0.55000000000000004">
      <c r="N370" s="37"/>
      <c r="O370" s="37"/>
    </row>
    <row r="371" spans="14:15" x14ac:dyDescent="0.55000000000000004">
      <c r="N371" s="37"/>
      <c r="O371" s="37"/>
    </row>
    <row r="372" spans="14:15" x14ac:dyDescent="0.55000000000000004">
      <c r="N372" s="37"/>
      <c r="O372" s="37"/>
    </row>
    <row r="373" spans="14:15" x14ac:dyDescent="0.55000000000000004">
      <c r="N373" s="37"/>
      <c r="O373" s="37"/>
    </row>
    <row r="374" spans="14:15" x14ac:dyDescent="0.55000000000000004">
      <c r="N374" s="37"/>
      <c r="O374" s="37"/>
    </row>
    <row r="375" spans="14:15" x14ac:dyDescent="0.55000000000000004">
      <c r="N375" s="37"/>
      <c r="O375" s="37"/>
    </row>
    <row r="376" spans="14:15" x14ac:dyDescent="0.55000000000000004">
      <c r="N376" s="37"/>
      <c r="O376" s="37"/>
    </row>
    <row r="377" spans="14:15" x14ac:dyDescent="0.55000000000000004">
      <c r="N377" s="37"/>
      <c r="O377" s="37"/>
    </row>
    <row r="378" spans="14:15" x14ac:dyDescent="0.55000000000000004">
      <c r="N378" s="37"/>
      <c r="O378" s="37"/>
    </row>
    <row r="379" spans="14:15" x14ac:dyDescent="0.55000000000000004">
      <c r="N379" s="37"/>
      <c r="O379" s="37"/>
    </row>
    <row r="380" spans="14:15" x14ac:dyDescent="0.55000000000000004">
      <c r="N380" s="37"/>
      <c r="O380" s="37"/>
    </row>
    <row r="381" spans="14:15" x14ac:dyDescent="0.55000000000000004">
      <c r="N381" s="37"/>
      <c r="O381" s="37"/>
    </row>
    <row r="382" spans="14:15" x14ac:dyDescent="0.55000000000000004">
      <c r="N382" s="37"/>
      <c r="O382" s="37"/>
    </row>
    <row r="383" spans="14:15" x14ac:dyDescent="0.55000000000000004">
      <c r="N383" s="37"/>
      <c r="O383" s="37"/>
    </row>
    <row r="384" spans="14:15" x14ac:dyDescent="0.55000000000000004">
      <c r="N384" s="37"/>
      <c r="O384" s="37"/>
    </row>
    <row r="385" spans="14:15" x14ac:dyDescent="0.55000000000000004">
      <c r="N385" s="37"/>
      <c r="O385" s="37"/>
    </row>
    <row r="386" spans="14:15" x14ac:dyDescent="0.55000000000000004">
      <c r="N386" s="37"/>
      <c r="O386" s="37"/>
    </row>
    <row r="387" spans="14:15" x14ac:dyDescent="0.55000000000000004">
      <c r="N387" s="37"/>
      <c r="O387" s="37"/>
    </row>
    <row r="388" spans="14:15" x14ac:dyDescent="0.55000000000000004">
      <c r="N388" s="37"/>
      <c r="O388" s="37"/>
    </row>
    <row r="389" spans="14:15" x14ac:dyDescent="0.55000000000000004">
      <c r="N389" s="37"/>
      <c r="O389" s="37"/>
    </row>
    <row r="390" spans="14:15" x14ac:dyDescent="0.55000000000000004">
      <c r="N390" s="37"/>
      <c r="O390" s="37"/>
    </row>
    <row r="391" spans="14:15" x14ac:dyDescent="0.55000000000000004">
      <c r="N391" s="37"/>
      <c r="O391" s="37"/>
    </row>
    <row r="392" spans="14:15" x14ac:dyDescent="0.55000000000000004">
      <c r="N392" s="37"/>
      <c r="O392" s="37"/>
    </row>
    <row r="393" spans="14:15" x14ac:dyDescent="0.55000000000000004">
      <c r="N393" s="37"/>
      <c r="O393" s="37"/>
    </row>
    <row r="394" spans="14:15" x14ac:dyDescent="0.55000000000000004">
      <c r="N394" s="37"/>
      <c r="O394" s="37"/>
    </row>
    <row r="395" spans="14:15" x14ac:dyDescent="0.55000000000000004">
      <c r="N395" s="37"/>
      <c r="O395" s="37"/>
    </row>
    <row r="396" spans="14:15" x14ac:dyDescent="0.55000000000000004">
      <c r="N396" s="37"/>
      <c r="O396" s="37"/>
    </row>
    <row r="397" spans="14:15" x14ac:dyDescent="0.55000000000000004">
      <c r="N397" s="37"/>
      <c r="O397" s="37"/>
    </row>
    <row r="398" spans="14:15" x14ac:dyDescent="0.55000000000000004">
      <c r="N398" s="37"/>
      <c r="O398" s="37"/>
    </row>
    <row r="399" spans="14:15" x14ac:dyDescent="0.55000000000000004">
      <c r="N399" s="37"/>
      <c r="O399" s="37"/>
    </row>
    <row r="400" spans="14:15" x14ac:dyDescent="0.55000000000000004">
      <c r="N400" s="37"/>
      <c r="O400" s="37"/>
    </row>
    <row r="401" spans="14:15" x14ac:dyDescent="0.55000000000000004">
      <c r="N401" s="37"/>
      <c r="O401" s="37"/>
    </row>
    <row r="402" spans="14:15" x14ac:dyDescent="0.55000000000000004">
      <c r="N402" s="37"/>
      <c r="O402" s="37"/>
    </row>
    <row r="403" spans="14:15" x14ac:dyDescent="0.55000000000000004">
      <c r="N403" s="37"/>
      <c r="O403" s="37"/>
    </row>
    <row r="404" spans="14:15" x14ac:dyDescent="0.55000000000000004">
      <c r="N404" s="37"/>
      <c r="O404" s="37"/>
    </row>
    <row r="405" spans="14:15" x14ac:dyDescent="0.55000000000000004">
      <c r="N405" s="37"/>
      <c r="O405" s="37"/>
    </row>
    <row r="406" spans="14:15" x14ac:dyDescent="0.55000000000000004">
      <c r="N406" s="37"/>
      <c r="O406" s="37"/>
    </row>
    <row r="407" spans="14:15" x14ac:dyDescent="0.55000000000000004">
      <c r="N407" s="37"/>
      <c r="O407" s="37"/>
    </row>
    <row r="408" spans="14:15" x14ac:dyDescent="0.55000000000000004">
      <c r="N408" s="37"/>
      <c r="O408" s="37"/>
    </row>
    <row r="409" spans="14:15" x14ac:dyDescent="0.55000000000000004">
      <c r="N409" s="37"/>
      <c r="O409" s="37"/>
    </row>
    <row r="410" spans="14:15" x14ac:dyDescent="0.55000000000000004">
      <c r="N410" s="37"/>
      <c r="O410" s="37"/>
    </row>
    <row r="411" spans="14:15" x14ac:dyDescent="0.55000000000000004">
      <c r="N411" s="37"/>
      <c r="O411" s="37"/>
    </row>
    <row r="412" spans="14:15" x14ac:dyDescent="0.55000000000000004">
      <c r="N412" s="37"/>
      <c r="O412" s="37"/>
    </row>
    <row r="413" spans="14:15" x14ac:dyDescent="0.55000000000000004">
      <c r="N413" s="37"/>
      <c r="O413" s="37"/>
    </row>
    <row r="414" spans="14:15" x14ac:dyDescent="0.55000000000000004">
      <c r="N414" s="37"/>
      <c r="O414" s="37"/>
    </row>
    <row r="415" spans="14:15" x14ac:dyDescent="0.55000000000000004">
      <c r="N415" s="37"/>
      <c r="O415" s="37"/>
    </row>
    <row r="416" spans="14:15" x14ac:dyDescent="0.55000000000000004">
      <c r="N416" s="37"/>
      <c r="O416" s="37"/>
    </row>
    <row r="417" spans="14:15" x14ac:dyDescent="0.55000000000000004">
      <c r="N417" s="37"/>
      <c r="O417" s="37"/>
    </row>
    <row r="418" spans="14:15" x14ac:dyDescent="0.55000000000000004">
      <c r="N418" s="37"/>
      <c r="O418" s="37"/>
    </row>
    <row r="419" spans="14:15" x14ac:dyDescent="0.55000000000000004">
      <c r="N419" s="37"/>
      <c r="O419" s="37"/>
    </row>
    <row r="420" spans="14:15" x14ac:dyDescent="0.55000000000000004">
      <c r="N420" s="37"/>
      <c r="O420" s="37"/>
    </row>
    <row r="421" spans="14:15" x14ac:dyDescent="0.55000000000000004">
      <c r="N421" s="37"/>
      <c r="O421" s="37"/>
    </row>
    <row r="422" spans="14:15" x14ac:dyDescent="0.55000000000000004">
      <c r="N422" s="37"/>
      <c r="O422" s="37"/>
    </row>
    <row r="423" spans="14:15" x14ac:dyDescent="0.55000000000000004">
      <c r="N423" s="37"/>
      <c r="O423" s="37"/>
    </row>
    <row r="424" spans="14:15" x14ac:dyDescent="0.55000000000000004">
      <c r="N424" s="37"/>
      <c r="O424" s="37"/>
    </row>
    <row r="425" spans="14:15" x14ac:dyDescent="0.55000000000000004">
      <c r="N425" s="37"/>
      <c r="O425" s="37"/>
    </row>
    <row r="426" spans="14:15" x14ac:dyDescent="0.55000000000000004">
      <c r="N426" s="37"/>
      <c r="O426" s="37"/>
    </row>
    <row r="427" spans="14:15" x14ac:dyDescent="0.55000000000000004">
      <c r="N427" s="37"/>
      <c r="O427" s="37"/>
    </row>
    <row r="428" spans="14:15" x14ac:dyDescent="0.55000000000000004">
      <c r="N428" s="37"/>
      <c r="O428" s="37"/>
    </row>
    <row r="429" spans="14:15" x14ac:dyDescent="0.55000000000000004">
      <c r="N429" s="37"/>
      <c r="O429" s="37"/>
    </row>
    <row r="430" spans="14:15" x14ac:dyDescent="0.55000000000000004">
      <c r="N430" s="37"/>
      <c r="O430" s="37"/>
    </row>
    <row r="431" spans="14:15" x14ac:dyDescent="0.55000000000000004">
      <c r="N431" s="37"/>
      <c r="O431" s="37"/>
    </row>
    <row r="432" spans="14:15" x14ac:dyDescent="0.55000000000000004">
      <c r="N432" s="37"/>
      <c r="O432" s="37"/>
    </row>
    <row r="433" spans="14:15" x14ac:dyDescent="0.55000000000000004">
      <c r="N433" s="37"/>
      <c r="O433" s="37"/>
    </row>
    <row r="434" spans="14:15" x14ac:dyDescent="0.55000000000000004">
      <c r="N434" s="37"/>
      <c r="O434" s="37"/>
    </row>
    <row r="435" spans="14:15" x14ac:dyDescent="0.55000000000000004">
      <c r="N435" s="37"/>
      <c r="O435" s="37"/>
    </row>
    <row r="436" spans="14:15" x14ac:dyDescent="0.55000000000000004">
      <c r="N436" s="37"/>
      <c r="O436" s="37"/>
    </row>
    <row r="437" spans="14:15" x14ac:dyDescent="0.55000000000000004">
      <c r="N437" s="37"/>
      <c r="O437" s="37"/>
    </row>
    <row r="438" spans="14:15" x14ac:dyDescent="0.55000000000000004">
      <c r="N438" s="37"/>
      <c r="O438" s="37"/>
    </row>
    <row r="439" spans="14:15" x14ac:dyDescent="0.55000000000000004">
      <c r="N439" s="37"/>
      <c r="O439" s="37"/>
    </row>
    <row r="440" spans="14:15" x14ac:dyDescent="0.55000000000000004">
      <c r="N440" s="37"/>
      <c r="O440" s="37"/>
    </row>
    <row r="441" spans="14:15" x14ac:dyDescent="0.55000000000000004">
      <c r="N441" s="37"/>
      <c r="O441" s="37"/>
    </row>
    <row r="442" spans="14:15" x14ac:dyDescent="0.55000000000000004">
      <c r="N442" s="37"/>
      <c r="O442" s="37"/>
    </row>
    <row r="443" spans="14:15" x14ac:dyDescent="0.55000000000000004">
      <c r="N443" s="37"/>
      <c r="O443" s="37"/>
    </row>
    <row r="444" spans="14:15" x14ac:dyDescent="0.55000000000000004">
      <c r="N444" s="37"/>
      <c r="O444" s="37"/>
    </row>
    <row r="445" spans="14:15" x14ac:dyDescent="0.55000000000000004">
      <c r="N445" s="37"/>
      <c r="O445" s="37"/>
    </row>
    <row r="446" spans="14:15" x14ac:dyDescent="0.55000000000000004">
      <c r="N446" s="37"/>
      <c r="O446" s="37"/>
    </row>
    <row r="447" spans="14:15" x14ac:dyDescent="0.55000000000000004">
      <c r="N447" s="37"/>
      <c r="O447" s="37"/>
    </row>
    <row r="448" spans="14:15" x14ac:dyDescent="0.55000000000000004">
      <c r="N448" s="37"/>
      <c r="O448" s="37"/>
    </row>
    <row r="449" spans="14:15" x14ac:dyDescent="0.55000000000000004">
      <c r="N449" s="37"/>
      <c r="O449" s="37"/>
    </row>
    <row r="450" spans="14:15" x14ac:dyDescent="0.55000000000000004">
      <c r="N450" s="37"/>
      <c r="O450" s="37"/>
    </row>
    <row r="451" spans="14:15" x14ac:dyDescent="0.55000000000000004">
      <c r="N451" s="37"/>
      <c r="O451" s="37"/>
    </row>
    <row r="452" spans="14:15" x14ac:dyDescent="0.55000000000000004">
      <c r="N452" s="37"/>
      <c r="O452" s="37"/>
    </row>
    <row r="453" spans="14:15" x14ac:dyDescent="0.55000000000000004">
      <c r="N453" s="37"/>
      <c r="O453" s="37"/>
    </row>
    <row r="454" spans="14:15" x14ac:dyDescent="0.55000000000000004">
      <c r="N454" s="37"/>
      <c r="O454" s="37"/>
    </row>
    <row r="455" spans="14:15" x14ac:dyDescent="0.55000000000000004">
      <c r="N455" s="37"/>
      <c r="O455" s="37"/>
    </row>
    <row r="456" spans="14:15" x14ac:dyDescent="0.55000000000000004">
      <c r="N456" s="37"/>
      <c r="O456" s="37"/>
    </row>
    <row r="457" spans="14:15" x14ac:dyDescent="0.55000000000000004">
      <c r="N457" s="37"/>
      <c r="O457" s="37"/>
    </row>
    <row r="458" spans="14:15" x14ac:dyDescent="0.55000000000000004">
      <c r="N458" s="37"/>
      <c r="O458" s="37"/>
    </row>
    <row r="459" spans="14:15" x14ac:dyDescent="0.55000000000000004">
      <c r="N459" s="37"/>
      <c r="O459" s="37"/>
    </row>
    <row r="460" spans="14:15" x14ac:dyDescent="0.55000000000000004">
      <c r="N460" s="37"/>
      <c r="O460" s="37"/>
    </row>
    <row r="461" spans="14:15" x14ac:dyDescent="0.55000000000000004">
      <c r="N461" s="37"/>
      <c r="O461" s="37"/>
    </row>
    <row r="462" spans="14:15" x14ac:dyDescent="0.55000000000000004">
      <c r="N462" s="37"/>
      <c r="O462" s="37"/>
    </row>
    <row r="463" spans="14:15" x14ac:dyDescent="0.55000000000000004">
      <c r="N463" s="37"/>
      <c r="O463" s="37"/>
    </row>
    <row r="464" spans="14:15" x14ac:dyDescent="0.55000000000000004">
      <c r="N464" s="37"/>
      <c r="O464" s="37"/>
    </row>
    <row r="465" spans="14:15" x14ac:dyDescent="0.55000000000000004">
      <c r="N465" s="37"/>
      <c r="O465" s="37"/>
    </row>
    <row r="466" spans="14:15" x14ac:dyDescent="0.55000000000000004">
      <c r="N466" s="37"/>
      <c r="O466" s="37"/>
    </row>
    <row r="467" spans="14:15" x14ac:dyDescent="0.55000000000000004">
      <c r="N467" s="37"/>
      <c r="O467" s="37"/>
    </row>
    <row r="468" spans="14:15" x14ac:dyDescent="0.55000000000000004">
      <c r="N468" s="37"/>
      <c r="O468" s="37"/>
    </row>
    <row r="469" spans="14:15" x14ac:dyDescent="0.55000000000000004">
      <c r="N469" s="37"/>
      <c r="O469" s="37"/>
    </row>
    <row r="470" spans="14:15" x14ac:dyDescent="0.55000000000000004">
      <c r="N470" s="37"/>
      <c r="O470" s="37"/>
    </row>
    <row r="471" spans="14:15" x14ac:dyDescent="0.55000000000000004">
      <c r="N471" s="37"/>
      <c r="O471" s="37"/>
    </row>
    <row r="472" spans="14:15" x14ac:dyDescent="0.55000000000000004">
      <c r="N472" s="37"/>
      <c r="O472" s="37"/>
    </row>
    <row r="473" spans="14:15" x14ac:dyDescent="0.55000000000000004">
      <c r="N473" s="37"/>
      <c r="O473" s="37"/>
    </row>
    <row r="474" spans="14:15" x14ac:dyDescent="0.55000000000000004">
      <c r="N474" s="37"/>
      <c r="O474" s="37"/>
    </row>
    <row r="475" spans="14:15" x14ac:dyDescent="0.55000000000000004">
      <c r="N475" s="37"/>
      <c r="O475" s="37"/>
    </row>
    <row r="476" spans="14:15" x14ac:dyDescent="0.55000000000000004">
      <c r="N476" s="37"/>
      <c r="O476" s="37"/>
    </row>
    <row r="477" spans="14:15" x14ac:dyDescent="0.55000000000000004">
      <c r="N477" s="37"/>
      <c r="O477" s="37"/>
    </row>
    <row r="478" spans="14:15" x14ac:dyDescent="0.55000000000000004">
      <c r="N478" s="37"/>
      <c r="O478" s="37"/>
    </row>
    <row r="479" spans="14:15" x14ac:dyDescent="0.55000000000000004">
      <c r="N479" s="37"/>
      <c r="O479" s="37"/>
    </row>
    <row r="480" spans="14:15" x14ac:dyDescent="0.55000000000000004">
      <c r="N480" s="37"/>
      <c r="O480" s="37"/>
    </row>
    <row r="481" spans="14:15" x14ac:dyDescent="0.55000000000000004">
      <c r="N481" s="37"/>
      <c r="O481" s="37"/>
    </row>
    <row r="482" spans="14:15" x14ac:dyDescent="0.55000000000000004">
      <c r="N482" s="37"/>
      <c r="O482" s="37"/>
    </row>
    <row r="483" spans="14:15" x14ac:dyDescent="0.55000000000000004">
      <c r="N483" s="37"/>
      <c r="O483" s="37"/>
    </row>
    <row r="484" spans="14:15" x14ac:dyDescent="0.55000000000000004">
      <c r="N484" s="37"/>
      <c r="O484" s="37"/>
    </row>
    <row r="485" spans="14:15" x14ac:dyDescent="0.55000000000000004">
      <c r="N485" s="37"/>
      <c r="O485" s="37"/>
    </row>
    <row r="486" spans="14:15" x14ac:dyDescent="0.55000000000000004">
      <c r="N486" s="37"/>
      <c r="O486" s="37"/>
    </row>
    <row r="487" spans="14:15" x14ac:dyDescent="0.55000000000000004">
      <c r="N487" s="37"/>
      <c r="O487" s="37"/>
    </row>
    <row r="488" spans="14:15" x14ac:dyDescent="0.55000000000000004">
      <c r="N488" s="37"/>
      <c r="O488" s="37"/>
    </row>
    <row r="489" spans="14:15" x14ac:dyDescent="0.55000000000000004">
      <c r="N489" s="37"/>
      <c r="O489" s="37"/>
    </row>
    <row r="490" spans="14:15" x14ac:dyDescent="0.55000000000000004">
      <c r="N490" s="37"/>
      <c r="O490" s="37"/>
    </row>
    <row r="491" spans="14:15" x14ac:dyDescent="0.55000000000000004">
      <c r="N491" s="37"/>
      <c r="O491" s="37"/>
    </row>
    <row r="492" spans="14:15" x14ac:dyDescent="0.55000000000000004">
      <c r="N492" s="37"/>
      <c r="O492" s="37"/>
    </row>
    <row r="493" spans="14:15" x14ac:dyDescent="0.55000000000000004">
      <c r="N493" s="37"/>
      <c r="O493" s="37"/>
    </row>
    <row r="494" spans="14:15" x14ac:dyDescent="0.55000000000000004">
      <c r="N494" s="37"/>
      <c r="O494" s="37"/>
    </row>
    <row r="495" spans="14:15" x14ac:dyDescent="0.55000000000000004">
      <c r="N495" s="37"/>
      <c r="O495" s="37"/>
    </row>
    <row r="496" spans="14:15" x14ac:dyDescent="0.55000000000000004">
      <c r="N496" s="37"/>
      <c r="O496" s="37"/>
    </row>
    <row r="497" spans="14:15" x14ac:dyDescent="0.55000000000000004">
      <c r="N497" s="37"/>
      <c r="O497" s="37"/>
    </row>
    <row r="498" spans="14:15" x14ac:dyDescent="0.55000000000000004">
      <c r="N498" s="37"/>
      <c r="O498" s="37"/>
    </row>
    <row r="499" spans="14:15" x14ac:dyDescent="0.55000000000000004">
      <c r="N499" s="37"/>
      <c r="O499" s="37"/>
    </row>
    <row r="500" spans="14:15" x14ac:dyDescent="0.55000000000000004">
      <c r="N500" s="37"/>
      <c r="O500" s="37"/>
    </row>
    <row r="501" spans="14:15" x14ac:dyDescent="0.55000000000000004">
      <c r="N501" s="37"/>
      <c r="O501" s="37"/>
    </row>
    <row r="502" spans="14:15" x14ac:dyDescent="0.55000000000000004">
      <c r="N502" s="37"/>
      <c r="O502" s="37"/>
    </row>
  </sheetData>
  <sheetProtection selectLockedCells="1" selectUnlockedCells="1"/>
  <mergeCells count="4">
    <mergeCell ref="A1:B3"/>
    <mergeCell ref="C1:E1"/>
    <mergeCell ref="C2:E2"/>
    <mergeCell ref="C3:E3"/>
  </mergeCells>
  <phoneticPr fontId="19" type="noConversion"/>
  <pageMargins left="0.7" right="0.7" top="0.75" bottom="0.75" header="0.51180555555555551" footer="0.51180555555555551"/>
  <pageSetup firstPageNumber="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783B4893BF5A4CBC57121F96618CB9" ma:contentTypeVersion="13" ma:contentTypeDescription="Create a new document." ma:contentTypeScope="" ma:versionID="2b7c04b415a2d7a0bf33d5f0a46e71f3">
  <xsd:schema xmlns:xsd="http://www.w3.org/2001/XMLSchema" xmlns:xs="http://www.w3.org/2001/XMLSchema" xmlns:p="http://schemas.microsoft.com/office/2006/metadata/properties" xmlns:ns3="749800b9-3404-48ba-a775-0e465768206e" xmlns:ns4="979c3a99-b496-40d3-8683-ea1fb030ef09" targetNamespace="http://schemas.microsoft.com/office/2006/metadata/properties" ma:root="true" ma:fieldsID="45fb4e63468f7f240451e070b8c35cd5" ns3:_="" ns4:_="">
    <xsd:import namespace="749800b9-3404-48ba-a775-0e465768206e"/>
    <xsd:import namespace="979c3a99-b496-40d3-8683-ea1fb030ef0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800b9-3404-48ba-a775-0e46576820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9c3a99-b496-40d3-8683-ea1fb030ef09"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DBF9E7-6537-404A-93A5-2BD094D6EA1A}">
  <ds:schemaRefs>
    <ds:schemaRef ds:uri="http://purl.org/dc/elements/1.1/"/>
    <ds:schemaRef ds:uri="http://schemas.microsoft.com/office/2006/metadata/properties"/>
    <ds:schemaRef ds:uri="749800b9-3404-48ba-a775-0e465768206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79c3a99-b496-40d3-8683-ea1fb030ef09"/>
    <ds:schemaRef ds:uri="http://www.w3.org/XML/1998/namespace"/>
    <ds:schemaRef ds:uri="http://purl.org/dc/dcmitype/"/>
  </ds:schemaRefs>
</ds:datastoreItem>
</file>

<file path=customXml/itemProps2.xml><?xml version="1.0" encoding="utf-8"?>
<ds:datastoreItem xmlns:ds="http://schemas.openxmlformats.org/officeDocument/2006/customXml" ds:itemID="{EDE79137-83A9-4B8A-907D-5CA35164FBBD}">
  <ds:schemaRefs>
    <ds:schemaRef ds:uri="http://schemas.microsoft.com/sharepoint/v3/contenttype/forms"/>
  </ds:schemaRefs>
</ds:datastoreItem>
</file>

<file path=customXml/itemProps3.xml><?xml version="1.0" encoding="utf-8"?>
<ds:datastoreItem xmlns:ds="http://schemas.openxmlformats.org/officeDocument/2006/customXml" ds:itemID="{E023693D-D84E-427F-A482-AA20BE1E7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800b9-3404-48ba-a775-0e465768206e"/>
    <ds:schemaRef ds:uri="979c3a99-b496-40d3-8683-ea1fb030ef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Deployment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OTN Data Manager</dc:creator>
  <cp:keywords/>
  <dc:description/>
  <cp:lastModifiedBy>Caitlin Bate</cp:lastModifiedBy>
  <cp:revision/>
  <dcterms:created xsi:type="dcterms:W3CDTF">2011-12-09T18:48:08Z</dcterms:created>
  <dcterms:modified xsi:type="dcterms:W3CDTF">2021-10-19T14:01:22Z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0x01010035783B4893BF5A4CBC57121F96618CB9</vt:lpwstr>
  </property>
  <property fmtid="{D5CDD505-2E9C-101B-9397-08002B2CF9AE}" pid="3" name="MSIP_Label_1bfb733f-faef-464c-9b6d-731b56f94973_Enabled">
    <vt:lpwstr>true</vt:lpwstr>
  </property>
  <property fmtid="{D5CDD505-2E9C-101B-9397-08002B2CF9AE}" pid="4" name="MSIP_Label_1bfb733f-faef-464c-9b6d-731b56f94973_SetDate">
    <vt:lpwstr>2021-10-18T18:33:57Z</vt:lpwstr>
  </property>
  <property fmtid="{D5CDD505-2E9C-101B-9397-08002B2CF9AE}" pid="5" name="MSIP_Label_1bfb733f-faef-464c-9b6d-731b56f94973_Method">
    <vt:lpwstr>Standard</vt:lpwstr>
  </property>
  <property fmtid="{D5CDD505-2E9C-101B-9397-08002B2CF9AE}" pid="6" name="MSIP_Label_1bfb733f-faef-464c-9b6d-731b56f94973_Name">
    <vt:lpwstr>Unclass - Non-Classifié</vt:lpwstr>
  </property>
  <property fmtid="{D5CDD505-2E9C-101B-9397-08002B2CF9AE}" pid="7" name="MSIP_Label_1bfb733f-faef-464c-9b6d-731b56f94973_SiteId">
    <vt:lpwstr>1594fdae-a1d9-4405-915d-011467234338</vt:lpwstr>
  </property>
  <property fmtid="{D5CDD505-2E9C-101B-9397-08002B2CF9AE}" pid="8" name="MSIP_Label_1bfb733f-faef-464c-9b6d-731b56f94973_ActionId">
    <vt:lpwstr>ccf7a8bf-8283-4ff5-a015-00005bc83954</vt:lpwstr>
  </property>
</Properties>
</file>